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8780" windowHeight="11688" activeTab="0"/>
  </bookViews>
  <sheets>
    <sheet name="Power" sheetId="1" r:id="rId1"/>
    <sheet name="Temperature " sheetId="2" r:id="rId2"/>
    <sheet name="Atlas Copco_FAD flow rate" sheetId="3" state="hidden" r:id="rId3"/>
    <sheet name="Air Data" sheetId="4" state="hidden" r:id="rId4"/>
    <sheet name="Example" sheetId="5" r:id="rId5"/>
    <sheet name="Power equation" sheetId="6" r:id="rId6"/>
  </sheets>
  <definedNames>
    <definedName name="_xlnm.Print_Area" localSheetId="0">'Power'!$B$1:$L$23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<sst xmlns="http://schemas.openxmlformats.org/spreadsheetml/2006/main" count="366" uniqueCount="163">
  <si>
    <t>k =</t>
  </si>
  <si>
    <r>
      <t>P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=</t>
    </r>
  </si>
  <si>
    <t>kPa</t>
  </si>
  <si>
    <r>
      <t>t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=</t>
    </r>
  </si>
  <si>
    <t>°C</t>
  </si>
  <si>
    <r>
      <t>T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=</t>
    </r>
  </si>
  <si>
    <t>K</t>
  </si>
  <si>
    <r>
      <rPr>
        <sz val="11"/>
        <rFont val="Symbol"/>
        <family val="1"/>
      </rPr>
      <t>h</t>
    </r>
    <r>
      <rPr>
        <vertAlign val="subscript"/>
        <sz val="10"/>
        <rFont val="Arial"/>
        <family val="2"/>
      </rPr>
      <t>comp</t>
    </r>
    <r>
      <rPr>
        <sz val="10"/>
        <rFont val="Arial"/>
        <family val="2"/>
      </rPr>
      <t xml:space="preserve"> =</t>
    </r>
  </si>
  <si>
    <t>%</t>
  </si>
  <si>
    <t>kPa(g)</t>
  </si>
  <si>
    <r>
      <t>P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2"/>
      </rPr>
      <t xml:space="preserve"> =</t>
    </r>
  </si>
  <si>
    <t xml:space="preserve">kPa </t>
  </si>
  <si>
    <r>
      <t>T</t>
    </r>
    <r>
      <rPr>
        <vertAlign val="subscript"/>
        <sz val="10"/>
        <rFont val="Arial"/>
        <family val="2"/>
      </rPr>
      <t>desc</t>
    </r>
    <r>
      <rPr>
        <sz val="10"/>
        <color theme="1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</si>
  <si>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in</t>
    </r>
    <r>
      <rPr>
        <sz val="10"/>
        <color theme="1"/>
        <rFont val="Arial"/>
        <family val="2"/>
      </rPr>
      <t xml:space="preserve"> + (T</t>
    </r>
    <r>
      <rPr>
        <vertAlign val="subscript"/>
        <sz val="10"/>
        <rFont val="Arial"/>
        <family val="2"/>
      </rPr>
      <t xml:space="preserve">desc_s </t>
    </r>
    <r>
      <rPr>
        <sz val="10"/>
        <color theme="1"/>
        <rFont val="Arial"/>
        <family val="2"/>
      </rPr>
      <t>- T</t>
    </r>
    <r>
      <rPr>
        <vertAlign val="subscript"/>
        <sz val="10"/>
        <rFont val="Arial"/>
        <family val="2"/>
      </rPr>
      <t>in</t>
    </r>
    <r>
      <rPr>
        <sz val="10"/>
        <color theme="1"/>
        <rFont val="Arial"/>
        <family val="2"/>
      </rPr>
      <t xml:space="preserve">) /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c</t>
    </r>
    <r>
      <rPr>
        <sz val="10"/>
        <color theme="1"/>
        <rFont val="Arial"/>
        <family val="2"/>
      </rPr>
      <t xml:space="preserve">  </t>
    </r>
  </si>
  <si>
    <t xml:space="preserve"> -</t>
  </si>
  <si>
    <r>
      <rPr>
        <sz val="11"/>
        <rFont val="Symbol"/>
        <family val="1"/>
      </rPr>
      <t>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</si>
  <si>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W=</t>
  </si>
  <si>
    <t>r =</t>
  </si>
  <si>
    <t>Q =</t>
  </si>
  <si>
    <r>
      <t>Nm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/h</t>
    </r>
  </si>
  <si>
    <t>Pa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</si>
  <si>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Symbol"/>
        <family val="1"/>
      </rPr>
      <t xml:space="preserve"> </t>
    </r>
    <r>
      <rPr>
        <sz val="10"/>
        <color theme="1"/>
        <rFont val="Arial"/>
        <family val="2"/>
      </rPr>
      <t>=</t>
    </r>
  </si>
  <si>
    <r>
      <t>kg/Nm</t>
    </r>
    <r>
      <rPr>
        <vertAlign val="superscript"/>
        <sz val="10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</si>
  <si>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t>m =</t>
  </si>
  <si>
    <r>
      <t xml:space="preserve">Q * </t>
    </r>
    <r>
      <rPr>
        <sz val="10"/>
        <color indexed="8"/>
        <rFont val="Symbol"/>
        <family val="1"/>
      </rPr>
      <t>r</t>
    </r>
  </si>
  <si>
    <t>kg/h</t>
  </si>
  <si>
    <t>kg/s</t>
  </si>
  <si>
    <t>Mass flowrate</t>
  </si>
  <si>
    <t>t =</t>
  </si>
  <si>
    <t>Inlet temperature</t>
  </si>
  <si>
    <t>Specifice heat</t>
  </si>
  <si>
    <t>Cp =</t>
  </si>
  <si>
    <t>kJ/kg</t>
  </si>
  <si>
    <t>Compression ratio</t>
  </si>
  <si>
    <r>
      <t>P</t>
    </r>
    <r>
      <rPr>
        <vertAlign val="subscript"/>
        <sz val="10"/>
        <color indexed="8"/>
        <rFont val="Arial"/>
        <family val="2"/>
      </rPr>
      <t>atm</t>
    </r>
    <r>
      <rPr>
        <sz val="10"/>
        <color theme="1"/>
        <rFont val="Arial"/>
        <family val="2"/>
      </rPr>
      <t xml:space="preserve"> =</t>
    </r>
  </si>
  <si>
    <r>
      <t>P</t>
    </r>
    <r>
      <rPr>
        <vertAlign val="subscript"/>
        <sz val="10"/>
        <color indexed="8"/>
        <rFont val="Arial"/>
        <family val="2"/>
      </rPr>
      <t>in</t>
    </r>
    <r>
      <rPr>
        <sz val="10"/>
        <color theme="1"/>
        <rFont val="Arial"/>
        <family val="2"/>
      </rPr>
      <t>=</t>
    </r>
  </si>
  <si>
    <r>
      <t>P</t>
    </r>
    <r>
      <rPr>
        <vertAlign val="subscript"/>
        <sz val="10"/>
        <color indexed="8"/>
        <rFont val="Arial"/>
        <family val="2"/>
      </rPr>
      <t>out</t>
    </r>
    <r>
      <rPr>
        <sz val="10"/>
        <color theme="1"/>
        <rFont val="Arial"/>
        <family val="2"/>
      </rPr>
      <t>=</t>
    </r>
  </si>
  <si>
    <t xml:space="preserve"> </t>
  </si>
  <si>
    <r>
      <t>P</t>
    </r>
    <r>
      <rPr>
        <vertAlign val="subscript"/>
        <sz val="10"/>
        <color indexed="8"/>
        <rFont val="Arial"/>
        <family val="2"/>
      </rPr>
      <t>out</t>
    </r>
    <r>
      <rPr>
        <sz val="10"/>
        <color theme="1"/>
        <rFont val="Arial"/>
        <family val="2"/>
      </rPr>
      <t xml:space="preserve"> / P</t>
    </r>
    <r>
      <rPr>
        <vertAlign val="subscript"/>
        <sz val="10"/>
        <color indexed="8"/>
        <rFont val="Arial"/>
        <family val="2"/>
      </rPr>
      <t xml:space="preserve">in </t>
    </r>
    <r>
      <rPr>
        <sz val="10"/>
        <color theme="1"/>
        <rFont val="Arial"/>
        <family val="2"/>
      </rPr>
      <t xml:space="preserve"> </t>
    </r>
  </si>
  <si>
    <r>
      <rPr>
        <sz val="10"/>
        <color indexed="8"/>
        <rFont val="Symbol"/>
        <family val="1"/>
      </rPr>
      <t>g</t>
    </r>
    <r>
      <rPr>
        <sz val="10"/>
        <color theme="1"/>
        <rFont val="Arial"/>
        <family val="2"/>
      </rPr>
      <t xml:space="preserve"> =</t>
    </r>
  </si>
  <si>
    <r>
      <t>t</t>
    </r>
    <r>
      <rPr>
        <vertAlign val="subscript"/>
        <sz val="10"/>
        <color indexed="8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</si>
  <si>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r>
      <t>T</t>
    </r>
    <r>
      <rPr>
        <vertAlign val="subscript"/>
        <sz val="10"/>
        <color indexed="8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</si>
  <si>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t>kW</t>
  </si>
  <si>
    <r>
      <t>m * Cp * T</t>
    </r>
    <r>
      <rPr>
        <vertAlign val="sub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/ </t>
    </r>
    <r>
      <rPr>
        <sz val="8"/>
        <color indexed="8"/>
        <rFont val="Symbol"/>
        <family val="1"/>
      </rPr>
      <t>h</t>
    </r>
    <r>
      <rPr>
        <sz val="8"/>
        <color indexed="8"/>
        <rFont val="Arial"/>
        <family val="2"/>
      </rPr>
      <t>c * ( r^(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-1) / (</t>
    </r>
    <r>
      <rPr>
        <sz val="8"/>
        <color indexed="8"/>
        <rFont val="Symbol"/>
        <family val="1"/>
      </rPr>
      <t>g</t>
    </r>
    <r>
      <rPr>
        <sz val="8"/>
        <color indexed="8"/>
        <rFont val="Arial"/>
        <family val="2"/>
      </rPr>
      <t>) ) - 1  )</t>
    </r>
  </si>
  <si>
    <t>Seleccionar Cálculo</t>
  </si>
  <si>
    <t>Condiciones de Sitio</t>
  </si>
  <si>
    <t>Condición Normal</t>
  </si>
  <si>
    <t>más info click aquí</t>
  </si>
  <si>
    <t>Presión atmosférica/altura</t>
  </si>
  <si>
    <t>Presión atmosférica</t>
  </si>
  <si>
    <t>bar(atm)</t>
  </si>
  <si>
    <t>Humedad Relativa</t>
  </si>
  <si>
    <t>Temperatura</t>
  </si>
  <si>
    <t>Operación</t>
  </si>
  <si>
    <t>Condición Standard</t>
  </si>
  <si>
    <t>Caudal requerido</t>
  </si>
  <si>
    <t>Resultado</t>
  </si>
  <si>
    <t>Caudal corregido</t>
  </si>
  <si>
    <t>Masa</t>
  </si>
  <si>
    <t>Presión atm. del sitio</t>
  </si>
  <si>
    <t>bar(a)</t>
  </si>
  <si>
    <t>Ecuación utilizada</t>
  </si>
  <si>
    <t>P[i]: Presión atmosférica [i]</t>
  </si>
  <si>
    <t>RH[i]: Humedad relativa [i]</t>
  </si>
  <si>
    <t>Psat@T[i]: Presión de saturación a temperatura [i]</t>
  </si>
  <si>
    <t>V[i]: Volumen [i]</t>
  </si>
  <si>
    <t>T[i]: Temperatura [i]</t>
  </si>
  <si>
    <t>Selección del compresor</t>
  </si>
  <si>
    <t>Se selecciona el compresor tipo BD-250</t>
  </si>
  <si>
    <t xml:space="preserve">Capacidad </t>
  </si>
  <si>
    <t>m3/h</t>
  </si>
  <si>
    <r>
      <t>P</t>
    </r>
    <r>
      <rPr>
        <vertAlign val="subscript"/>
        <sz val="10"/>
        <rFont val="Arial"/>
        <family val="2"/>
      </rPr>
      <t>atm_loc</t>
    </r>
    <r>
      <rPr>
        <sz val="10"/>
        <rFont val="Arial"/>
        <family val="2"/>
      </rPr>
      <t xml:space="preserve"> =</t>
    </r>
  </si>
  <si>
    <t>m</t>
  </si>
  <si>
    <t>a =</t>
  </si>
  <si>
    <t>P1 =</t>
  </si>
  <si>
    <t>RH1 =</t>
  </si>
  <si>
    <t>ti =</t>
  </si>
  <si>
    <t>Application example</t>
  </si>
  <si>
    <t>Input data: Temperature</t>
  </si>
  <si>
    <t>ºC</t>
  </si>
  <si>
    <t>Function used</t>
  </si>
  <si>
    <t>Results</t>
  </si>
  <si>
    <t>AirConductivity_t(t)</t>
  </si>
  <si>
    <t>W/(m*K)</t>
  </si>
  <si>
    <t>AirSpecificHeat_t(t)</t>
  </si>
  <si>
    <t>AirPrandtl_t(t)</t>
  </si>
  <si>
    <t>Pr =</t>
  </si>
  <si>
    <t>AirDensity_t(t)</t>
  </si>
  <si>
    <r>
      <t>r</t>
    </r>
    <r>
      <rPr>
        <b/>
        <sz val="10"/>
        <color indexed="48"/>
        <rFont val="Arial"/>
        <family val="2"/>
      </rPr>
      <t xml:space="preserve"> =</t>
    </r>
  </si>
  <si>
    <r>
      <t>kg/m</t>
    </r>
    <r>
      <rPr>
        <vertAlign val="superscript"/>
        <sz val="10"/>
        <color indexed="12"/>
        <rFont val="Arial"/>
        <family val="2"/>
      </rPr>
      <t>3</t>
    </r>
    <r>
      <rPr>
        <sz val="10"/>
        <color indexed="12"/>
        <rFont val="Arial"/>
        <family val="2"/>
      </rPr>
      <t xml:space="preserve">   </t>
    </r>
  </si>
  <si>
    <t>AirAbsoluteViscosity</t>
  </si>
  <si>
    <t>Pa*s</t>
  </si>
  <si>
    <t>AirKinematicViscosity_t(t)</t>
  </si>
  <si>
    <t>n =</t>
  </si>
  <si>
    <r>
      <t>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/s</t>
    </r>
  </si>
  <si>
    <t>AirThermalDiffusivity_t(t)</t>
  </si>
  <si>
    <r>
      <t>m</t>
    </r>
    <r>
      <rPr>
        <vertAlign val="super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>/s</t>
    </r>
  </si>
  <si>
    <t>t</t>
  </si>
  <si>
    <t>k</t>
  </si>
  <si>
    <t>Cp</t>
  </si>
  <si>
    <t>Pr</t>
  </si>
  <si>
    <r>
      <t>r</t>
    </r>
    <r>
      <rPr>
        <vertAlign val="subscript"/>
        <sz val="10"/>
        <rFont val="Arial"/>
        <family val="2"/>
      </rPr>
      <t>agua</t>
    </r>
  </si>
  <si>
    <t>kJ/(kg*K)</t>
  </si>
  <si>
    <t xml:space="preserve"> - 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</si>
  <si>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</si>
  <si>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Pa s</t>
  </si>
  <si>
    <t>Atmospheric air properties as a function of the temperature</t>
  </si>
  <si>
    <t>Assuming a constant Cp</t>
  </si>
  <si>
    <t>Compression</t>
  </si>
  <si>
    <t>Air</t>
  </si>
  <si>
    <t>Specific heat ratio</t>
  </si>
  <si>
    <t>Local atmospheric pressure</t>
  </si>
  <si>
    <t>Average ambient temperature</t>
  </si>
  <si>
    <t>Compressor´s efficiency</t>
  </si>
  <si>
    <t>Discharge manometric pressure</t>
  </si>
  <si>
    <t>Discharge pressure</t>
  </si>
  <si>
    <t>Discharge temperature</t>
  </si>
  <si>
    <t>of isentropic compresión</t>
  </si>
  <si>
    <t>real compresión</t>
  </si>
  <si>
    <t>Intake pressure</t>
  </si>
  <si>
    <r>
      <t>P</t>
    </r>
    <r>
      <rPr>
        <vertAlign val="subscript"/>
        <sz val="10"/>
        <rFont val="Arial"/>
        <family val="2"/>
      </rPr>
      <t>atm_loc</t>
    </r>
  </si>
  <si>
    <r>
      <t>T</t>
    </r>
    <r>
      <rPr>
        <vertAlign val="subscript"/>
        <sz val="10"/>
        <rFont val="Arial"/>
        <family val="2"/>
      </rPr>
      <t>in</t>
    </r>
    <r>
      <rPr>
        <sz val="10"/>
        <color theme="1"/>
        <rFont val="Arial"/>
        <family val="2"/>
      </rPr>
      <t xml:space="preserve"> * (P</t>
    </r>
    <r>
      <rPr>
        <vertAlign val="subscript"/>
        <sz val="10"/>
        <rFont val="Arial"/>
        <family val="2"/>
      </rPr>
      <t>out</t>
    </r>
    <r>
      <rPr>
        <sz val="10"/>
        <color theme="1"/>
        <rFont val="Arial"/>
        <family val="2"/>
      </rPr>
      <t>/P</t>
    </r>
    <r>
      <rPr>
        <vertAlign val="subscript"/>
        <sz val="10"/>
        <rFont val="Arial"/>
        <family val="2"/>
      </rPr>
      <t>in</t>
    </r>
    <r>
      <rPr>
        <sz val="10"/>
        <color theme="1"/>
        <rFont val="Arial"/>
        <family val="2"/>
      </rPr>
      <t>)^((k-1)/k)</t>
    </r>
  </si>
  <si>
    <t>Compressor´s power</t>
  </si>
  <si>
    <r>
      <t>T</t>
    </r>
    <r>
      <rPr>
        <vertAlign val="subscript"/>
        <sz val="10"/>
        <rFont val="Arial"/>
        <family val="2"/>
      </rPr>
      <t>in</t>
    </r>
    <r>
      <rPr>
        <sz val="10"/>
        <rFont val="Arial"/>
        <family val="2"/>
      </rPr>
      <t xml:space="preserve"> *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1 + </t>
    </r>
    <r>
      <rPr>
        <b/>
        <sz val="10"/>
        <color indexed="62"/>
        <rFont val="Arial"/>
        <family val="2"/>
      </rPr>
      <t>(</t>
    </r>
    <r>
      <rPr>
        <sz val="10"/>
        <rFont val="Arial"/>
        <family val="2"/>
      </rPr>
      <t xml:space="preserve"> ((Pdesc/Pin)^((k-1)/k) -1) / 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 </t>
    </r>
    <r>
      <rPr>
        <b/>
        <sz val="10"/>
        <color indexed="62"/>
        <rFont val="Arial"/>
        <family val="2"/>
      </rPr>
      <t>)</t>
    </r>
    <r>
      <rPr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</si>
  <si>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disch</t>
    </r>
    <r>
      <rPr>
        <sz val="10"/>
        <color theme="1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</si>
  <si>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atm_loc</t>
    </r>
    <r>
      <rPr>
        <sz val="10"/>
        <rFont val="Arial"/>
        <family val="2"/>
      </rPr>
      <t xml:space="preserve"> + P</t>
    </r>
    <r>
      <rPr>
        <vertAlign val="subscript"/>
        <sz val="10"/>
        <rFont val="Arial"/>
        <family val="2"/>
      </rPr>
      <t>disch</t>
    </r>
  </si>
  <si>
    <r>
      <t>T</t>
    </r>
    <r>
      <rPr>
        <vertAlign val="subscript"/>
        <sz val="10"/>
        <rFont val="Arial"/>
        <family val="2"/>
      </rPr>
      <t>disch_s</t>
    </r>
    <r>
      <rPr>
        <sz val="10"/>
        <color theme="1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</si>
  <si>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disch</t>
    </r>
    <r>
      <rPr>
        <sz val="10"/>
        <color theme="1"/>
        <rFont val="Arial"/>
        <family val="2"/>
      </rPr>
      <t xml:space="preserve"> =</t>
    </r>
  </si>
  <si>
    <t>W =</t>
  </si>
  <si>
    <t>For isentropic compression</t>
  </si>
  <si>
    <t>Compressión efficiency</t>
  </si>
  <si>
    <t>Thus</t>
  </si>
  <si>
    <t>http://books.google.cl/books?id=IJxXG65dT20C&amp;pg=PA318&amp;lpg=PA318&amp;dq=isentropic+compression+example&amp;source=bl&amp;ots=d9Dt2dvnPf&amp;sig=9QI0haff3cqtdZCeP4DS527ULR8&amp;hl=es-419&amp;sa=X&amp;ei=WnkrUe69KaWq2gXo9YDgDw&amp;ved=0CG0Q6AEwCQ#v=onepage&amp;q=isentropic%20compression%20example&amp;f=false</t>
  </si>
  <si>
    <t>AirSpecificHeat_t</t>
  </si>
  <si>
    <r>
      <t>P</t>
    </r>
    <r>
      <rPr>
        <vertAlign val="subscript"/>
        <sz val="10"/>
        <color indexed="8"/>
        <rFont val="Arial"/>
        <family val="2"/>
      </rPr>
      <t>in_g</t>
    </r>
    <r>
      <rPr>
        <sz val="10"/>
        <color theme="1"/>
        <rFont val="Arial"/>
        <family val="2"/>
      </rPr>
      <t>=</t>
    </r>
  </si>
  <si>
    <r>
      <t>P</t>
    </r>
    <r>
      <rPr>
        <vertAlign val="subscript"/>
        <sz val="10"/>
        <color indexed="8"/>
        <rFont val="Arial"/>
        <family val="2"/>
      </rPr>
      <t xml:space="preserve">out_g </t>
    </r>
    <r>
      <rPr>
        <sz val="10"/>
        <color theme="1"/>
        <rFont val="Arial"/>
        <family val="2"/>
      </rPr>
      <t>=</t>
    </r>
  </si>
  <si>
    <r>
      <t>P</t>
    </r>
    <r>
      <rPr>
        <vertAlign val="subscript"/>
        <sz val="10"/>
        <color indexed="8"/>
        <rFont val="Arial"/>
        <family val="2"/>
      </rPr>
      <t xml:space="preserve">in </t>
    </r>
    <r>
      <rPr>
        <sz val="10"/>
        <color theme="1"/>
        <rFont val="Arial"/>
        <family val="2"/>
      </rPr>
      <t>=</t>
    </r>
  </si>
  <si>
    <r>
      <t>P</t>
    </r>
    <r>
      <rPr>
        <vertAlign val="subscript"/>
        <sz val="10"/>
        <color indexed="8"/>
        <rFont val="Arial"/>
        <family val="2"/>
      </rPr>
      <t xml:space="preserve">in_g + </t>
    </r>
    <r>
      <rPr>
        <sz val="10"/>
        <color theme="1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 xml:space="preserve">atm </t>
    </r>
    <r>
      <rPr>
        <sz val="10"/>
        <color theme="1"/>
        <rFont val="Arial"/>
        <family val="2"/>
      </rPr>
      <t xml:space="preserve"> </t>
    </r>
  </si>
  <si>
    <t>Inlet absolute pressure</t>
  </si>
  <si>
    <t>Outlet absolute pressure</t>
  </si>
  <si>
    <r>
      <t>P</t>
    </r>
    <r>
      <rPr>
        <vertAlign val="subscript"/>
        <sz val="10"/>
        <color indexed="8"/>
        <rFont val="Arial"/>
        <family val="2"/>
      </rPr>
      <t xml:space="preserve">out </t>
    </r>
    <r>
      <rPr>
        <sz val="10"/>
        <color theme="1"/>
        <rFont val="Arial"/>
        <family val="2"/>
      </rPr>
      <t>=</t>
    </r>
  </si>
  <si>
    <r>
      <t>P</t>
    </r>
    <r>
      <rPr>
        <vertAlign val="subscript"/>
        <sz val="10"/>
        <color indexed="8"/>
        <rFont val="Arial"/>
        <family val="2"/>
      </rPr>
      <t xml:space="preserve">out_g + </t>
    </r>
    <r>
      <rPr>
        <sz val="10"/>
        <color theme="1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 xml:space="preserve">atm </t>
    </r>
    <r>
      <rPr>
        <sz val="10"/>
        <color theme="1"/>
        <rFont val="Arial"/>
        <family val="2"/>
      </rPr>
      <t xml:space="preserve"> </t>
    </r>
  </si>
  <si>
    <r>
      <t>P</t>
    </r>
    <r>
      <rPr>
        <vertAlign val="subscript"/>
        <sz val="10"/>
        <color indexed="8"/>
        <rFont val="Arial"/>
        <family val="2"/>
      </rPr>
      <t>out_g</t>
    </r>
    <r>
      <rPr>
        <sz val="10"/>
        <color theme="1"/>
        <rFont val="Arial"/>
        <family val="2"/>
      </rPr>
      <t>=</t>
    </r>
  </si>
  <si>
    <r>
      <rPr>
        <sz val="10"/>
        <color indexed="8"/>
        <rFont val="Symbol"/>
        <family val="1"/>
      </rPr>
      <t>h</t>
    </r>
    <r>
      <rPr>
        <vertAlign val="subscript"/>
        <sz val="10"/>
        <color indexed="8"/>
        <rFont val="Arial"/>
        <family val="2"/>
      </rPr>
      <t>c</t>
    </r>
    <r>
      <rPr>
        <sz val="10"/>
        <color theme="1"/>
        <rFont val="Arial"/>
        <family val="2"/>
      </rPr>
      <t xml:space="preserve"> =</t>
    </r>
  </si>
  <si>
    <t>Compressor's power</t>
  </si>
  <si>
    <r>
      <t>C</t>
    </r>
    <r>
      <rPr>
        <vertAlign val="subscript"/>
        <sz val="10"/>
        <color indexed="8"/>
        <rFont val="Arial"/>
        <family val="2"/>
      </rPr>
      <t>p</t>
    </r>
    <r>
      <rPr>
        <sz val="10"/>
        <color theme="1"/>
        <rFont val="Arial"/>
        <family val="2"/>
      </rPr>
      <t xml:space="preserve"> =</t>
    </r>
  </si>
  <si>
    <t>Normal density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</si>
  <si>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=</t>
    </r>
  </si>
  <si>
    <t>p  / ( R * T)</t>
  </si>
  <si>
    <t>p =</t>
  </si>
  <si>
    <t>R =</t>
  </si>
  <si>
    <t>J/(kg*K)</t>
  </si>
  <si>
    <t>T =</t>
  </si>
  <si>
    <r>
      <t>kg/Nm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</si>
  <si>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Efficiency</t>
  </si>
  <si>
    <t>Rev. cjc. 04.08.2016</t>
  </si>
  <si>
    <r>
      <rPr>
        <sz val="10"/>
        <color indexed="8"/>
        <rFont val="Symbol"/>
        <family val="1"/>
      </rPr>
      <t>g</t>
    </r>
    <r>
      <rPr>
        <sz val="10"/>
        <color theme="1"/>
        <rFont val="Arial"/>
        <family val="2"/>
      </rPr>
      <t>: air  isentropic exponent</t>
    </r>
  </si>
  <si>
    <t xml:space="preserve">              </t>
  </si>
  <si>
    <t xml:space="preserve">             </t>
  </si>
  <si>
    <t>P=</t>
  </si>
  <si>
    <t>Compression power</t>
  </si>
  <si>
    <t>Also</t>
  </si>
  <si>
    <t>Tdis =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</si>
</sst>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#,##0.0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name val="Symbol"/>
      <family val="1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</font>
    <font>
      <u val="single"/>
      <sz val="10"/>
      <color indexed="12"/>
      <name val="Arial"/>
      <family val="2"/>
    </font>
    <font>
      <sz val="12"/>
      <name val="Courier"/>
      <family val="3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46"/>
      <name val="Arial"/>
      <family val="2"/>
    </font>
    <font>
      <b/>
      <sz val="10"/>
      <color indexed="48"/>
      <name val="Symbol"/>
      <family val="1"/>
    </font>
    <font>
      <vertAlign val="superscript"/>
      <sz val="10"/>
      <color indexed="12"/>
      <name val="Arial"/>
      <family val="2"/>
    </font>
    <font>
      <vertAlign val="superscript"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00B0F0"/>
      <name val="Arial"/>
      <family val="2"/>
    </font>
    <font>
      <b/>
      <sz val="10"/>
      <color rgb="FF00B0F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 style="thin">
        <color indexed="12"/>
      </bottom>
    </border>
    <border>
      <left/>
      <right/>
      <top style="thin">
        <color indexed="12"/>
      </top>
      <bottom style="thin"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double">
        <color indexed="12"/>
      </left>
      <right/>
      <top/>
      <bottom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 style="double">
        <color indexed="12"/>
      </top>
      <bottom/>
    </border>
    <border>
      <left/>
      <right style="double">
        <color indexed="12"/>
      </right>
      <top/>
      <bottom/>
    </border>
    <border>
      <left/>
      <right style="double">
        <color indexed="12"/>
      </right>
      <top/>
      <bottom style="double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/>
      <right/>
      <top style="double">
        <color indexed="47"/>
      </top>
      <bottom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/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 style="thin">
        <color rgb="FF0000FF"/>
      </left>
      <right/>
      <top/>
      <bottom style="thin">
        <color rgb="FF0000FF"/>
      </bottom>
    </border>
    <border>
      <left style="thin">
        <color rgb="FF0000FF"/>
      </left>
      <right/>
      <top/>
      <bottom/>
    </border>
    <border>
      <left/>
      <right style="thin">
        <color rgb="FF0000FF"/>
      </right>
      <top/>
      <bottom/>
    </border>
    <border>
      <left style="thin"/>
      <right style="thin"/>
      <top/>
      <bottom style="thin">
        <color rgb="FF0000FF"/>
      </bottom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double">
        <color rgb="FF00B0F0"/>
      </left>
      <right>
        <color indexed="63"/>
      </right>
      <top>
        <color indexed="63"/>
      </top>
      <bottom>
        <color indexed="63"/>
      </bottom>
    </border>
    <border>
      <left style="double">
        <color rgb="FF00B0F0"/>
      </left>
      <right>
        <color indexed="63"/>
      </right>
      <top style="double">
        <color rgb="FF00B0F0"/>
      </top>
      <bottom>
        <color indexed="63"/>
      </bottom>
    </border>
    <border>
      <left/>
      <right/>
      <top style="double">
        <color rgb="FF00B0F0"/>
      </top>
      <bottom/>
    </border>
    <border>
      <left style="double">
        <color rgb="FF00B0F0"/>
      </left>
      <right>
        <color indexed="63"/>
      </right>
      <top>
        <color indexed="63"/>
      </top>
      <bottom style="double">
        <color rgb="FF00B0F0"/>
      </bottom>
    </border>
    <border>
      <left>
        <color indexed="63"/>
      </left>
      <right>
        <color indexed="63"/>
      </right>
      <top>
        <color indexed="63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>
        <color indexed="63"/>
      </left>
      <right style="double">
        <color rgb="FF00B0F0"/>
      </right>
      <top>
        <color indexed="63"/>
      </top>
      <bottom>
        <color indexed="63"/>
      </bottom>
    </border>
    <border>
      <left>
        <color indexed="63"/>
      </left>
      <right style="double">
        <color rgb="FF00B0F0"/>
      </right>
      <top>
        <color indexed="63"/>
      </top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21" xfId="0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/>
      <protection locked="0"/>
    </xf>
    <xf numFmtId="164" fontId="3" fillId="33" borderId="22" xfId="0" applyNumberFormat="1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164" fontId="3" fillId="33" borderId="23" xfId="0" applyNumberFormat="1" applyFont="1" applyFill="1" applyBorder="1" applyAlignment="1" applyProtection="1">
      <alignment/>
      <protection locked="0"/>
    </xf>
    <xf numFmtId="0" fontId="3" fillId="34" borderId="23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" fontId="3" fillId="35" borderId="21" xfId="0" applyNumberFormat="1" applyFont="1" applyFill="1" applyBorder="1" applyAlignment="1" applyProtection="1">
      <alignment/>
      <protection hidden="1"/>
    </xf>
    <xf numFmtId="165" fontId="3" fillId="35" borderId="22" xfId="0" applyNumberFormat="1" applyFont="1" applyFill="1" applyBorder="1" applyAlignment="1" applyProtection="1">
      <alignment/>
      <protection hidden="1"/>
    </xf>
    <xf numFmtId="0" fontId="3" fillId="35" borderId="23" xfId="0" applyFont="1" applyFill="1" applyBorder="1" applyAlignment="1" applyProtection="1">
      <alignment/>
      <protection hidden="1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21" xfId="0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/>
      <protection locked="0"/>
    </xf>
    <xf numFmtId="164" fontId="3" fillId="33" borderId="22" xfId="0" applyNumberFormat="1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164" fontId="3" fillId="33" borderId="23" xfId="0" applyNumberFormat="1" applyFont="1" applyFill="1" applyBorder="1" applyAlignment="1" applyProtection="1">
      <alignment/>
      <protection locked="0"/>
    </xf>
    <xf numFmtId="0" fontId="3" fillId="34" borderId="23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" fontId="3" fillId="35" borderId="21" xfId="0" applyNumberFormat="1" applyFont="1" applyFill="1" applyBorder="1" applyAlignment="1" applyProtection="1">
      <alignment/>
      <protection hidden="1"/>
    </xf>
    <xf numFmtId="165" fontId="3" fillId="35" borderId="22" xfId="0" applyNumberFormat="1" applyFont="1" applyFill="1" applyBorder="1" applyAlignment="1" applyProtection="1">
      <alignment/>
      <protection hidden="1"/>
    </xf>
    <xf numFmtId="0" fontId="3" fillId="35" borderId="23" xfId="0" applyFont="1" applyFill="1" applyBorder="1" applyAlignment="1" applyProtection="1">
      <alignment/>
      <protection hidden="1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36" borderId="32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18" fillId="0" borderId="3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9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2" fontId="19" fillId="0" borderId="39" xfId="0" applyNumberFormat="1" applyFont="1" applyFill="1" applyBorder="1" applyAlignment="1">
      <alignment horizontal="left"/>
    </xf>
    <xf numFmtId="0" fontId="20" fillId="0" borderId="39" xfId="0" applyFont="1" applyBorder="1" applyAlignment="1">
      <alignment horizontal="center"/>
    </xf>
    <xf numFmtId="166" fontId="21" fillId="37" borderId="39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1" fillId="37" borderId="3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39" xfId="0" applyFont="1" applyBorder="1" applyAlignment="1">
      <alignment horizontal="center"/>
    </xf>
    <xf numFmtId="11" fontId="21" fillId="37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1" fillId="37" borderId="39" xfId="0" applyFont="1" applyFill="1" applyBorder="1" applyAlignment="1">
      <alignment horizontal="center"/>
    </xf>
    <xf numFmtId="0" fontId="19" fillId="0" borderId="39" xfId="0" applyFont="1" applyFill="1" applyBorder="1" applyAlignment="1">
      <alignment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164" fontId="0" fillId="38" borderId="36" xfId="0" applyNumberFormat="1" applyFill="1" applyBorder="1" applyAlignment="1">
      <alignment horizontal="center"/>
    </xf>
    <xf numFmtId="3" fontId="0" fillId="38" borderId="36" xfId="0" applyNumberForma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1" fontId="3" fillId="39" borderId="0" xfId="0" applyNumberFormat="1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62" fillId="0" borderId="0" xfId="0" applyFont="1" applyAlignment="1">
      <alignment horizontal="right"/>
    </xf>
    <xf numFmtId="2" fontId="3" fillId="39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38" borderId="53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4" xfId="0" applyFill="1" applyBorder="1" applyAlignment="1">
      <alignment horizontal="left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62" fillId="0" borderId="0" xfId="0" applyFont="1" applyBorder="1" applyAlignment="1">
      <alignment/>
    </xf>
    <xf numFmtId="0" fontId="0" fillId="0" borderId="57" xfId="0" applyBorder="1" applyAlignment="1">
      <alignment/>
    </xf>
    <xf numFmtId="0" fontId="3" fillId="0" borderId="10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6" fillId="0" borderId="62" xfId="0" applyFont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 horizontal="center"/>
    </xf>
    <xf numFmtId="2" fontId="0" fillId="0" borderId="66" xfId="0" applyNumberFormat="1" applyFill="1" applyBorder="1" applyAlignment="1">
      <alignment horizontal="left"/>
    </xf>
    <xf numFmtId="0" fontId="0" fillId="0" borderId="67" xfId="0" applyFill="1" applyBorder="1" applyAlignment="1">
      <alignment/>
    </xf>
    <xf numFmtId="0" fontId="17" fillId="0" borderId="0" xfId="52" applyFont="1" applyAlignment="1" applyProtection="1">
      <alignment horizontal="left"/>
      <protection locked="0"/>
    </xf>
    <xf numFmtId="0" fontId="17" fillId="0" borderId="0" xfId="52" applyFont="1" applyAlignment="1" applyProtection="1">
      <alignment horizontal="left"/>
      <protection locked="0"/>
    </xf>
    <xf numFmtId="0" fontId="60" fillId="0" borderId="0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60" fillId="0" borderId="70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63" fillId="0" borderId="0" xfId="0" applyFont="1" applyAlignment="1">
      <alignment horizontal="right"/>
    </xf>
    <xf numFmtId="0" fontId="0" fillId="0" borderId="48" xfId="0" applyFill="1" applyBorder="1" applyAlignment="1">
      <alignment/>
    </xf>
    <xf numFmtId="164" fontId="0" fillId="39" borderId="76" xfId="0" applyNumberForma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62" fillId="0" borderId="78" xfId="0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64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5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1.emf" /><Relationship Id="rId3" Type="http://schemas.openxmlformats.org/officeDocument/2006/relationships/image" Target="../media/image13.emf" /><Relationship Id="rId4" Type="http://schemas.openxmlformats.org/officeDocument/2006/relationships/image" Target="../media/image11.emf" /><Relationship Id="rId5" Type="http://schemas.openxmlformats.org/officeDocument/2006/relationships/image" Target="../media/image16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0</xdr:rowOff>
    </xdr:from>
    <xdr:to>
      <xdr:col>2</xdr:col>
      <xdr:colOff>0</xdr:colOff>
      <xdr:row>7</xdr:row>
      <xdr:rowOff>123825</xdr:rowOff>
    </xdr:to>
    <xdr:pic>
      <xdr:nvPicPr>
        <xdr:cNvPr id="1" name="Picture 1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4770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6</xdr:col>
      <xdr:colOff>161925</xdr:colOff>
      <xdr:row>29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371975"/>
          <a:ext cx="3028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228600</xdr:colOff>
      <xdr:row>35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1067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58</xdr:row>
      <xdr:rowOff>19050</xdr:rowOff>
    </xdr:from>
    <xdr:to>
      <xdr:col>6</xdr:col>
      <xdr:colOff>0</xdr:colOff>
      <xdr:row>61</xdr:row>
      <xdr:rowOff>76200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9667875"/>
          <a:ext cx="3476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5</xdr:row>
      <xdr:rowOff>142875</xdr:rowOff>
    </xdr:from>
    <xdr:to>
      <xdr:col>8</xdr:col>
      <xdr:colOff>285750</xdr:colOff>
      <xdr:row>12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71550"/>
          <a:ext cx="4914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12</xdr:row>
      <xdr:rowOff>28575</xdr:rowOff>
    </xdr:from>
    <xdr:to>
      <xdr:col>8</xdr:col>
      <xdr:colOff>352425</xdr:colOff>
      <xdr:row>41</xdr:row>
      <xdr:rowOff>19050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143125"/>
          <a:ext cx="50577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35</xdr:row>
      <xdr:rowOff>47625</xdr:rowOff>
    </xdr:from>
    <xdr:to>
      <xdr:col>15</xdr:col>
      <xdr:colOff>390525</xdr:colOff>
      <xdr:row>41</xdr:row>
      <xdr:rowOff>19050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6600825"/>
          <a:ext cx="501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5</xdr:row>
      <xdr:rowOff>142875</xdr:rowOff>
    </xdr:from>
    <xdr:to>
      <xdr:col>20</xdr:col>
      <xdr:colOff>209550</xdr:colOff>
      <xdr:row>21</xdr:row>
      <xdr:rowOff>114300</xdr:rowOff>
    </xdr:to>
    <xdr:grpSp>
      <xdr:nvGrpSpPr>
        <xdr:cNvPr id="1" name="Group 34"/>
        <xdr:cNvGrpSpPr>
          <a:grpSpLocks/>
        </xdr:cNvGrpSpPr>
      </xdr:nvGrpSpPr>
      <xdr:grpSpPr>
        <a:xfrm>
          <a:off x="8562975" y="971550"/>
          <a:ext cx="3152775" cy="2562225"/>
          <a:chOff x="8641080" y="655320"/>
          <a:chExt cx="3147060" cy="2651760"/>
        </a:xfrm>
        <a:solidFill>
          <a:srgbClr val="FFFFFF"/>
        </a:solidFill>
      </xdr:grpSpPr>
      <xdr:grpSp>
        <xdr:nvGrpSpPr>
          <xdr:cNvPr id="2" name="Group 31"/>
          <xdr:cNvGrpSpPr>
            <a:grpSpLocks/>
          </xdr:cNvGrpSpPr>
        </xdr:nvGrpSpPr>
        <xdr:grpSpPr>
          <a:xfrm>
            <a:off x="8641080" y="655320"/>
            <a:ext cx="3147060" cy="2651760"/>
            <a:chOff x="9570720" y="548640"/>
            <a:chExt cx="3147060" cy="2659380"/>
          </a:xfrm>
          <a:solidFill>
            <a:srgbClr val="FFFFFF"/>
          </a:solidFill>
        </xdr:grpSpPr>
        <xdr:sp>
          <xdr:nvSpPr>
            <xdr:cNvPr id="3" name="Freeform 2"/>
            <xdr:cNvSpPr>
              <a:spLocks/>
            </xdr:cNvSpPr>
          </xdr:nvSpPr>
          <xdr:spPr>
            <a:xfrm>
              <a:off x="9875198" y="640389"/>
              <a:ext cx="2011758" cy="1600282"/>
            </a:xfrm>
            <a:custGeom>
              <a:pathLst>
                <a:path h="1410970" w="2232660">
                  <a:moveTo>
                    <a:pt x="0" y="1409700"/>
                  </a:moveTo>
                  <a:cubicBezTo>
                    <a:pt x="66675" y="1410335"/>
                    <a:pt x="133350" y="1410970"/>
                    <a:pt x="327660" y="1341120"/>
                  </a:cubicBezTo>
                  <a:cubicBezTo>
                    <a:pt x="521970" y="1271270"/>
                    <a:pt x="913130" y="1135380"/>
                    <a:pt x="1165860" y="990600"/>
                  </a:cubicBezTo>
                  <a:cubicBezTo>
                    <a:pt x="1418590" y="845820"/>
                    <a:pt x="1666240" y="637540"/>
                    <a:pt x="1844040" y="472440"/>
                  </a:cubicBezTo>
                  <a:cubicBezTo>
                    <a:pt x="2021840" y="307340"/>
                    <a:pt x="2127250" y="153670"/>
                    <a:pt x="2232660" y="0"/>
                  </a:cubicBezTo>
                </a:path>
              </a:pathLst>
            </a:custGeom>
            <a:noFill/>
            <a:ln w="3175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Freeform 3"/>
            <xdr:cNvSpPr>
              <a:spLocks/>
            </xdr:cNvSpPr>
          </xdr:nvSpPr>
          <xdr:spPr>
            <a:xfrm>
              <a:off x="10073463" y="1455489"/>
              <a:ext cx="2232839" cy="1410136"/>
            </a:xfrm>
            <a:custGeom>
              <a:pathLst>
                <a:path h="1410970" w="2232660">
                  <a:moveTo>
                    <a:pt x="0" y="1409700"/>
                  </a:moveTo>
                  <a:cubicBezTo>
                    <a:pt x="66675" y="1410335"/>
                    <a:pt x="133350" y="1410970"/>
                    <a:pt x="327660" y="1341120"/>
                  </a:cubicBezTo>
                  <a:cubicBezTo>
                    <a:pt x="521970" y="1271270"/>
                    <a:pt x="913130" y="1135380"/>
                    <a:pt x="1165860" y="990600"/>
                  </a:cubicBezTo>
                  <a:cubicBezTo>
                    <a:pt x="1418590" y="845820"/>
                    <a:pt x="1666240" y="637540"/>
                    <a:pt x="1844040" y="472440"/>
                  </a:cubicBezTo>
                  <a:cubicBezTo>
                    <a:pt x="2021840" y="307340"/>
                    <a:pt x="2127250" y="153670"/>
                    <a:pt x="2232660" y="0"/>
                  </a:cubicBezTo>
                </a:path>
              </a:pathLst>
            </a:custGeom>
            <a:noFill/>
            <a:ln w="3175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Straight Arrow Connector 5"/>
            <xdr:cNvSpPr>
              <a:spLocks/>
            </xdr:cNvSpPr>
          </xdr:nvSpPr>
          <xdr:spPr>
            <a:xfrm flipV="1">
              <a:off x="9898014" y="625097"/>
              <a:ext cx="0" cy="2438651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Straight Arrow Connector 7"/>
            <xdr:cNvSpPr>
              <a:spLocks/>
            </xdr:cNvSpPr>
          </xdr:nvSpPr>
          <xdr:spPr>
            <a:xfrm flipV="1">
              <a:off x="9738301" y="2895543"/>
              <a:ext cx="2979479" cy="0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Straight Connector 9"/>
            <xdr:cNvSpPr>
              <a:spLocks/>
            </xdr:cNvSpPr>
          </xdr:nvSpPr>
          <xdr:spPr>
            <a:xfrm flipV="1">
              <a:off x="10904287" y="1764642"/>
              <a:ext cx="0" cy="841694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Straight Connector 11"/>
            <xdr:cNvSpPr>
              <a:spLocks/>
            </xdr:cNvSpPr>
          </xdr:nvSpPr>
          <xdr:spPr>
            <a:xfrm flipV="1">
              <a:off x="10912154" y="1531946"/>
              <a:ext cx="312346" cy="1089681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Box 13"/>
            <xdr:cNvSpPr txBox="1">
              <a:spLocks noChangeArrowheads="1"/>
            </xdr:cNvSpPr>
          </xdr:nvSpPr>
          <xdr:spPr>
            <a:xfrm>
              <a:off x="9661985" y="548640"/>
              <a:ext cx="274581" cy="3430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10" name="TextBox 14"/>
            <xdr:cNvSpPr txBox="1">
              <a:spLocks noChangeArrowheads="1"/>
            </xdr:cNvSpPr>
          </xdr:nvSpPr>
          <xdr:spPr>
            <a:xfrm>
              <a:off x="9601404" y="2484004"/>
              <a:ext cx="403610" cy="3124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</a:t>
              </a:r>
            </a:p>
          </xdr:txBody>
        </xdr:sp>
        <xdr:sp>
          <xdr:nvSpPr>
            <xdr:cNvPr id="11" name="TextBox 15"/>
            <xdr:cNvSpPr txBox="1">
              <a:spLocks noChangeArrowheads="1"/>
            </xdr:cNvSpPr>
          </xdr:nvSpPr>
          <xdr:spPr>
            <a:xfrm>
              <a:off x="10858654" y="2529878"/>
              <a:ext cx="274581" cy="33508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  <xdr:sp>
          <xdr:nvSpPr>
            <xdr:cNvPr id="12" name="TextBox 16"/>
            <xdr:cNvSpPr txBox="1">
              <a:spLocks noChangeArrowheads="1"/>
            </xdr:cNvSpPr>
          </xdr:nvSpPr>
          <xdr:spPr>
            <a:xfrm>
              <a:off x="10790206" y="2842355"/>
              <a:ext cx="350897" cy="33508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</a:t>
              </a:r>
            </a:p>
          </xdr:txBody>
        </xdr:sp>
        <xdr:sp>
          <xdr:nvSpPr>
            <xdr:cNvPr id="13" name="TextBox 17"/>
            <xdr:cNvSpPr txBox="1">
              <a:spLocks noChangeArrowheads="1"/>
            </xdr:cNvSpPr>
          </xdr:nvSpPr>
          <xdr:spPr>
            <a:xfrm>
              <a:off x="9631301" y="1303239"/>
              <a:ext cx="350897" cy="33508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</a:t>
              </a:r>
            </a:p>
          </xdr:txBody>
        </xdr:sp>
        <xdr:sp>
          <xdr:nvSpPr>
            <xdr:cNvPr id="14" name="TextBox 18"/>
            <xdr:cNvSpPr txBox="1">
              <a:spLocks noChangeArrowheads="1"/>
            </xdr:cNvSpPr>
          </xdr:nvSpPr>
          <xdr:spPr>
            <a:xfrm>
              <a:off x="9570720" y="1592447"/>
              <a:ext cx="419346" cy="31979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2o</a:t>
              </a:r>
            </a:p>
          </xdr:txBody>
        </xdr:sp>
        <xdr:sp>
          <xdr:nvSpPr>
            <xdr:cNvPr id="15" name="TextBox 19"/>
            <xdr:cNvSpPr txBox="1">
              <a:spLocks noChangeArrowheads="1"/>
            </xdr:cNvSpPr>
          </xdr:nvSpPr>
          <xdr:spPr>
            <a:xfrm>
              <a:off x="11254397" y="2872938"/>
              <a:ext cx="350897" cy="33508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</a:t>
              </a:r>
            </a:p>
          </xdr:txBody>
        </xdr:sp>
        <xdr:sp>
          <xdr:nvSpPr>
            <xdr:cNvPr id="16" name="TextBox 20"/>
            <xdr:cNvSpPr txBox="1">
              <a:spLocks noChangeArrowheads="1"/>
            </xdr:cNvSpPr>
          </xdr:nvSpPr>
          <xdr:spPr>
            <a:xfrm>
              <a:off x="11041184" y="1287948"/>
              <a:ext cx="274581" cy="33508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  <xdr:sp>
          <xdr:nvSpPr>
            <xdr:cNvPr id="17" name="TextBox 21"/>
            <xdr:cNvSpPr txBox="1">
              <a:spLocks noChangeArrowheads="1"/>
            </xdr:cNvSpPr>
          </xdr:nvSpPr>
          <xdr:spPr>
            <a:xfrm>
              <a:off x="10660390" y="1577155"/>
              <a:ext cx="373713" cy="36566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2o</a:t>
              </a:r>
            </a:p>
          </xdr:txBody>
        </xdr:sp>
        <xdr:sp>
          <xdr:nvSpPr>
            <xdr:cNvPr id="18" name="Straight Connector 23"/>
            <xdr:cNvSpPr>
              <a:spLocks/>
            </xdr:cNvSpPr>
          </xdr:nvSpPr>
          <xdr:spPr>
            <a:xfrm flipH="1">
              <a:off x="9837433" y="1779933"/>
              <a:ext cx="1080228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Straight Connector 24"/>
            <xdr:cNvSpPr>
              <a:spLocks/>
            </xdr:cNvSpPr>
          </xdr:nvSpPr>
          <xdr:spPr>
            <a:xfrm flipH="1">
              <a:off x="9845301" y="1523968"/>
              <a:ext cx="1368184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Straight Connector 25"/>
            <xdr:cNvSpPr>
              <a:spLocks/>
            </xdr:cNvSpPr>
          </xdr:nvSpPr>
          <xdr:spPr>
            <a:xfrm flipH="1">
              <a:off x="9875198" y="2613649"/>
              <a:ext cx="1044037" cy="0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Oval 26"/>
            <xdr:cNvSpPr>
              <a:spLocks/>
            </xdr:cNvSpPr>
          </xdr:nvSpPr>
          <xdr:spPr>
            <a:xfrm>
              <a:off x="11178868" y="1501363"/>
              <a:ext cx="45632" cy="45874"/>
            </a:xfrm>
            <a:prstGeom prst="ellipse">
              <a:avLst/>
            </a:prstGeom>
            <a:noFill/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Oval 27"/>
            <xdr:cNvSpPr>
              <a:spLocks/>
            </xdr:cNvSpPr>
          </xdr:nvSpPr>
          <xdr:spPr>
            <a:xfrm>
              <a:off x="10881470" y="1759988"/>
              <a:ext cx="45632" cy="45874"/>
            </a:xfrm>
            <a:prstGeom prst="ellipse">
              <a:avLst/>
            </a:prstGeom>
            <a:noFill/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8"/>
            <xdr:cNvSpPr>
              <a:spLocks/>
            </xdr:cNvSpPr>
          </xdr:nvSpPr>
          <xdr:spPr>
            <a:xfrm>
              <a:off x="10881470" y="2591044"/>
              <a:ext cx="45632" cy="45874"/>
            </a:xfrm>
            <a:prstGeom prst="ellipse">
              <a:avLst/>
            </a:prstGeom>
            <a:noFill/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" name="TextBox 32"/>
          <xdr:cNvSpPr txBox="1">
            <a:spLocks noChangeArrowheads="1"/>
          </xdr:cNvSpPr>
        </xdr:nvSpPr>
        <xdr:spPr>
          <a:xfrm>
            <a:off x="11490743" y="2767447"/>
            <a:ext cx="274581" cy="3420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s</a:t>
            </a:r>
          </a:p>
        </xdr:txBody>
      </xdr:sp>
      <xdr:sp>
        <xdr:nvSpPr>
          <xdr:cNvPr id="25" name="TextBox 42"/>
          <xdr:cNvSpPr txBox="1">
            <a:spLocks noChangeArrowheads="1"/>
          </xdr:cNvSpPr>
        </xdr:nvSpPr>
        <xdr:spPr>
          <a:xfrm>
            <a:off x="10371176" y="1089546"/>
            <a:ext cx="350897" cy="3341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</a:p>
        </xdr:txBody>
      </xdr:sp>
      <xdr:sp>
        <xdr:nvSpPr>
          <xdr:cNvPr id="26" name="TextBox 43"/>
          <xdr:cNvSpPr txBox="1">
            <a:spLocks noChangeArrowheads="1"/>
          </xdr:cNvSpPr>
        </xdr:nvSpPr>
        <xdr:spPr>
          <a:xfrm>
            <a:off x="10644970" y="1935457"/>
            <a:ext cx="350897" cy="3341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</a:t>
            </a:r>
            <a:r>
              <a:rPr lang="en-US" cap="none" sz="11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28"/>
  <sheetViews>
    <sheetView showGridLines="0" tabSelected="1" zoomScalePageLayoutView="0" workbookViewId="0" topLeftCell="A1">
      <selection activeCell="Q6" sqref="Q6:T6"/>
    </sheetView>
  </sheetViews>
  <sheetFormatPr defaultColWidth="9.140625" defaultRowHeight="12.75"/>
  <cols>
    <col min="1" max="1" width="9.140625" style="15" customWidth="1"/>
    <col min="2" max="2" width="4.57421875" style="0" customWidth="1"/>
    <col min="3" max="3" width="3.57421875" style="0" customWidth="1"/>
    <col min="4" max="10" width="9.140625" style="0" customWidth="1"/>
    <col min="11" max="11" width="9.140625" style="15" customWidth="1"/>
    <col min="12" max="12" width="4.421875" style="0" customWidth="1"/>
  </cols>
  <sheetData>
    <row r="1" spans="4:22" ht="13.5" thickBot="1">
      <c r="D1" s="42"/>
      <c r="V1" s="195" t="s">
        <v>155</v>
      </c>
    </row>
    <row r="2" spans="3:22" s="15" customFormat="1" ht="13.5" thickTop="1">
      <c r="C2" s="187"/>
      <c r="D2" s="188" t="s">
        <v>37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2"/>
    </row>
    <row r="3" spans="3:22" s="15" customFormat="1" ht="12.75">
      <c r="C3" s="186"/>
      <c r="D3" s="185" t="s">
        <v>122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93"/>
    </row>
    <row r="4" spans="3:22" s="15" customFormat="1" ht="12.75">
      <c r="C4" s="18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3"/>
    </row>
    <row r="5" spans="3:22" ht="15">
      <c r="C5" s="186"/>
      <c r="D5" s="37" t="s">
        <v>18</v>
      </c>
      <c r="E5" s="141">
        <v>480</v>
      </c>
      <c r="F5" s="13" t="s">
        <v>19</v>
      </c>
      <c r="G5" s="16"/>
      <c r="H5" s="167" t="s">
        <v>139</v>
      </c>
      <c r="I5" s="168"/>
      <c r="J5" s="169"/>
      <c r="K5" s="16"/>
      <c r="L5" s="16"/>
      <c r="M5" s="27" t="s">
        <v>27</v>
      </c>
      <c r="N5" s="28"/>
      <c r="O5" s="31"/>
      <c r="P5" s="16"/>
      <c r="Q5" s="164" t="s">
        <v>144</v>
      </c>
      <c r="R5" s="165"/>
      <c r="S5" s="165"/>
      <c r="T5" s="166"/>
      <c r="V5" s="193"/>
    </row>
    <row r="6" spans="2:22" ht="15">
      <c r="B6" s="15"/>
      <c r="C6" s="186"/>
      <c r="D6" s="33" t="s">
        <v>28</v>
      </c>
      <c r="E6" s="141">
        <v>10</v>
      </c>
      <c r="F6" s="19" t="s">
        <v>4</v>
      </c>
      <c r="G6" s="16"/>
      <c r="H6" s="155" t="s">
        <v>140</v>
      </c>
      <c r="I6" s="100" t="s">
        <v>141</v>
      </c>
      <c r="J6" s="158"/>
      <c r="K6" s="16"/>
      <c r="L6" s="16"/>
      <c r="M6" s="20" t="s">
        <v>23</v>
      </c>
      <c r="N6" s="17" t="s">
        <v>24</v>
      </c>
      <c r="O6" s="19"/>
      <c r="P6" s="16"/>
      <c r="Q6" s="160" t="s">
        <v>128</v>
      </c>
      <c r="R6" s="170" t="s">
        <v>43</v>
      </c>
      <c r="S6" s="16"/>
      <c r="T6" s="161"/>
      <c r="V6" s="193"/>
    </row>
    <row r="7" spans="2:22" ht="16.5">
      <c r="B7" s="15"/>
      <c r="C7" s="186"/>
      <c r="D7" s="33" t="s">
        <v>34</v>
      </c>
      <c r="E7" s="141">
        <v>73.4</v>
      </c>
      <c r="F7" s="19" t="s">
        <v>2</v>
      </c>
      <c r="G7" s="16"/>
      <c r="H7" s="155" t="s">
        <v>142</v>
      </c>
      <c r="I7" s="18">
        <f>E9</f>
        <v>860</v>
      </c>
      <c r="J7" s="158" t="s">
        <v>9</v>
      </c>
      <c r="K7" s="16"/>
      <c r="L7" s="16"/>
      <c r="M7" s="20" t="s">
        <v>18</v>
      </c>
      <c r="N7" s="17">
        <f>E5</f>
        <v>480</v>
      </c>
      <c r="O7" s="19" t="s">
        <v>19</v>
      </c>
      <c r="P7" s="16"/>
      <c r="Q7" s="160" t="s">
        <v>23</v>
      </c>
      <c r="R7" s="162">
        <f>N10</f>
        <v>0.17239457532587013</v>
      </c>
      <c r="S7" s="16" t="s">
        <v>26</v>
      </c>
      <c r="T7" s="161"/>
      <c r="V7" s="193"/>
    </row>
    <row r="8" spans="2:22" ht="16.5">
      <c r="B8" s="15"/>
      <c r="C8" s="186"/>
      <c r="D8" s="33" t="s">
        <v>134</v>
      </c>
      <c r="E8" s="141">
        <v>0</v>
      </c>
      <c r="F8" s="26" t="s">
        <v>9</v>
      </c>
      <c r="G8" s="16"/>
      <c r="H8" s="155" t="s">
        <v>34</v>
      </c>
      <c r="I8" s="18">
        <f>E7</f>
        <v>73.4</v>
      </c>
      <c r="J8" s="158" t="s">
        <v>2</v>
      </c>
      <c r="K8" s="16"/>
      <c r="L8" s="16"/>
      <c r="M8" s="25" t="s">
        <v>21</v>
      </c>
      <c r="N8" s="23">
        <f>I20</f>
        <v>1.292959314944026</v>
      </c>
      <c r="O8" s="26" t="s">
        <v>22</v>
      </c>
      <c r="P8" s="16"/>
      <c r="Q8" s="160" t="s">
        <v>145</v>
      </c>
      <c r="R8" s="150">
        <f>N14</f>
        <v>1.006700038909912</v>
      </c>
      <c r="S8" s="16" t="s">
        <v>32</v>
      </c>
      <c r="T8" s="161"/>
      <c r="V8" s="193"/>
    </row>
    <row r="9" spans="2:22" ht="15">
      <c r="B9" s="15"/>
      <c r="C9" s="186"/>
      <c r="D9" s="34" t="s">
        <v>135</v>
      </c>
      <c r="E9" s="141">
        <v>860</v>
      </c>
      <c r="F9" s="32" t="s">
        <v>9</v>
      </c>
      <c r="G9" s="16"/>
      <c r="H9" s="156" t="s">
        <v>140</v>
      </c>
      <c r="I9" s="157">
        <f>I7+I8</f>
        <v>933.4</v>
      </c>
      <c r="J9" s="159" t="s">
        <v>2</v>
      </c>
      <c r="K9" s="16"/>
      <c r="L9" s="16"/>
      <c r="M9" s="20" t="s">
        <v>23</v>
      </c>
      <c r="N9" s="24">
        <f>N7*N8</f>
        <v>620.6204711731325</v>
      </c>
      <c r="O9" s="26" t="s">
        <v>25</v>
      </c>
      <c r="P9" s="16"/>
      <c r="Q9" s="155" t="s">
        <v>41</v>
      </c>
      <c r="R9" s="17">
        <f>I13</f>
        <v>283.15</v>
      </c>
      <c r="S9" s="16" t="s">
        <v>6</v>
      </c>
      <c r="T9" s="161"/>
      <c r="V9" s="193"/>
    </row>
    <row r="10" spans="3:22" ht="15">
      <c r="C10" s="186"/>
      <c r="D10" s="17" t="s">
        <v>37</v>
      </c>
      <c r="E10" s="16"/>
      <c r="F10" s="16"/>
      <c r="G10" s="16"/>
      <c r="H10" s="16"/>
      <c r="I10" s="16"/>
      <c r="J10" s="16"/>
      <c r="K10" s="16"/>
      <c r="L10" s="16"/>
      <c r="M10" s="29" t="s">
        <v>23</v>
      </c>
      <c r="N10" s="30">
        <f>N9/3600</f>
        <v>0.17239457532587013</v>
      </c>
      <c r="O10" s="32" t="s">
        <v>26</v>
      </c>
      <c r="P10" s="16"/>
      <c r="Q10" s="160" t="s">
        <v>143</v>
      </c>
      <c r="R10" s="17">
        <f>E12</f>
        <v>0.6</v>
      </c>
      <c r="S10" s="16" t="s">
        <v>14</v>
      </c>
      <c r="T10" s="161"/>
      <c r="V10" s="193"/>
    </row>
    <row r="11" spans="3:22" ht="12.75">
      <c r="C11" s="186"/>
      <c r="D11" s="14" t="s">
        <v>154</v>
      </c>
      <c r="E11" s="28"/>
      <c r="F11" s="31"/>
      <c r="G11" s="16"/>
      <c r="H11" s="41" t="s">
        <v>29</v>
      </c>
      <c r="I11" s="12"/>
      <c r="J11" s="13"/>
      <c r="K11" s="16"/>
      <c r="L11" s="16"/>
      <c r="M11" s="16"/>
      <c r="N11" s="16"/>
      <c r="O11" s="16"/>
      <c r="P11" s="16"/>
      <c r="Q11" s="155" t="s">
        <v>17</v>
      </c>
      <c r="R11" s="23">
        <f>N21</f>
        <v>12.716621253405993</v>
      </c>
      <c r="S11" s="6" t="s">
        <v>14</v>
      </c>
      <c r="T11" s="158"/>
      <c r="V11" s="193"/>
    </row>
    <row r="12" spans="3:22" ht="15">
      <c r="C12" s="186"/>
      <c r="D12" s="29" t="s">
        <v>143</v>
      </c>
      <c r="E12" s="141">
        <v>0.6</v>
      </c>
      <c r="F12" s="22" t="s">
        <v>14</v>
      </c>
      <c r="G12" s="16"/>
      <c r="H12" s="39" t="s">
        <v>40</v>
      </c>
      <c r="I12" s="38">
        <f>E6</f>
        <v>10</v>
      </c>
      <c r="J12" s="13" t="s">
        <v>4</v>
      </c>
      <c r="K12" s="16"/>
      <c r="L12" s="16"/>
      <c r="M12" s="41" t="s">
        <v>30</v>
      </c>
      <c r="N12" s="151"/>
      <c r="O12" s="13"/>
      <c r="P12" s="16"/>
      <c r="Q12" s="160" t="s">
        <v>39</v>
      </c>
      <c r="R12" s="17">
        <f>E15</f>
        <v>1.4</v>
      </c>
      <c r="S12" s="6" t="s">
        <v>14</v>
      </c>
      <c r="T12" s="158"/>
      <c r="V12" s="193"/>
    </row>
    <row r="13" spans="3:22" ht="15">
      <c r="C13" s="186"/>
      <c r="D13" s="16"/>
      <c r="E13" s="16"/>
      <c r="F13" s="16"/>
      <c r="G13" s="18"/>
      <c r="H13" s="34" t="s">
        <v>41</v>
      </c>
      <c r="I13" s="35">
        <f>I12+273.15</f>
        <v>283.15</v>
      </c>
      <c r="J13" s="22" t="s">
        <v>6</v>
      </c>
      <c r="K13" s="16"/>
      <c r="L13" s="16"/>
      <c r="M13" s="180" t="s">
        <v>145</v>
      </c>
      <c r="N13" s="181" t="s">
        <v>133</v>
      </c>
      <c r="O13" s="182"/>
      <c r="P13" s="16"/>
      <c r="Q13" s="156" t="s">
        <v>16</v>
      </c>
      <c r="R13" s="197">
        <f>R7*R8*R9/R10*(R11^((R12-1)/(R12))-1)</f>
        <v>87.46408295310849</v>
      </c>
      <c r="S13" s="196" t="s">
        <v>42</v>
      </c>
      <c r="T13" s="159"/>
      <c r="V13" s="193"/>
    </row>
    <row r="14" spans="3:22" ht="15">
      <c r="C14" s="186"/>
      <c r="D14" s="164" t="s">
        <v>156</v>
      </c>
      <c r="E14" s="165"/>
      <c r="F14" s="166"/>
      <c r="G14" s="17"/>
      <c r="H14" s="16"/>
      <c r="I14" s="16"/>
      <c r="J14" s="16"/>
      <c r="K14" s="16"/>
      <c r="L14" s="16"/>
      <c r="M14" s="154" t="s">
        <v>145</v>
      </c>
      <c r="N14" s="152">
        <f>AirSpecificHeat_t(I12)</f>
        <v>1.006700038909912</v>
      </c>
      <c r="O14" s="153" t="s">
        <v>32</v>
      </c>
      <c r="P14" s="16"/>
      <c r="Q14" s="16"/>
      <c r="R14" s="16"/>
      <c r="S14" s="16"/>
      <c r="T14" s="16"/>
      <c r="V14" s="193"/>
    </row>
    <row r="15" spans="3:22" ht="12.75">
      <c r="C15" s="186"/>
      <c r="D15" s="154" t="s">
        <v>39</v>
      </c>
      <c r="E15" s="163">
        <v>1.4</v>
      </c>
      <c r="F15" s="153"/>
      <c r="G15" s="17"/>
      <c r="H15" s="172" t="s">
        <v>146</v>
      </c>
      <c r="I15" s="12"/>
      <c r="J15" s="13"/>
      <c r="K15" s="16"/>
      <c r="L15" s="16"/>
      <c r="M15" s="16"/>
      <c r="N15" s="16"/>
      <c r="O15" s="16"/>
      <c r="P15" s="16"/>
      <c r="Q15" s="16"/>
      <c r="R15" s="16"/>
      <c r="S15" s="16"/>
      <c r="T15" s="16"/>
      <c r="V15" s="193"/>
    </row>
    <row r="16" spans="3:22" ht="15">
      <c r="C16" s="186"/>
      <c r="D16" s="16"/>
      <c r="E16" s="16"/>
      <c r="F16" s="16"/>
      <c r="G16" s="17"/>
      <c r="H16" s="173" t="s">
        <v>147</v>
      </c>
      <c r="I16" s="171" t="s">
        <v>148</v>
      </c>
      <c r="J16" s="174"/>
      <c r="K16" s="16"/>
      <c r="L16" s="16"/>
      <c r="M16" s="16"/>
      <c r="N16" s="16"/>
      <c r="O16" s="16"/>
      <c r="P16" s="16"/>
      <c r="Q16" s="16"/>
      <c r="R16" s="16"/>
      <c r="S16" s="16"/>
      <c r="T16" s="16"/>
      <c r="V16" s="193"/>
    </row>
    <row r="17" spans="3:22" ht="12.75">
      <c r="C17" s="186"/>
      <c r="D17" s="16"/>
      <c r="E17" s="16"/>
      <c r="F17" s="16"/>
      <c r="G17" s="17"/>
      <c r="H17" s="175" t="s">
        <v>149</v>
      </c>
      <c r="I17" s="21">
        <v>101325</v>
      </c>
      <c r="J17" s="176" t="s">
        <v>20</v>
      </c>
      <c r="K17" s="16"/>
      <c r="L17" s="16"/>
      <c r="M17" s="11" t="s">
        <v>33</v>
      </c>
      <c r="N17" s="12"/>
      <c r="O17" s="13"/>
      <c r="P17" s="16"/>
      <c r="Q17" s="16"/>
      <c r="R17" s="16"/>
      <c r="S17" s="16"/>
      <c r="T17" s="16"/>
      <c r="V17" s="193"/>
    </row>
    <row r="18" spans="3:22" ht="15">
      <c r="C18" s="186"/>
      <c r="D18" s="167" t="s">
        <v>138</v>
      </c>
      <c r="E18" s="168"/>
      <c r="F18" s="169"/>
      <c r="G18" s="16"/>
      <c r="H18" s="175" t="s">
        <v>150</v>
      </c>
      <c r="I18" s="17">
        <v>286.9</v>
      </c>
      <c r="J18" s="176" t="s">
        <v>151</v>
      </c>
      <c r="K18" s="16"/>
      <c r="L18" s="16"/>
      <c r="M18" s="39" t="s">
        <v>17</v>
      </c>
      <c r="N18" s="40" t="s">
        <v>38</v>
      </c>
      <c r="O18" s="13"/>
      <c r="P18" s="16"/>
      <c r="Q18" s="16"/>
      <c r="R18" s="16"/>
      <c r="S18" s="6"/>
      <c r="T18" s="16"/>
      <c r="V18" s="193"/>
    </row>
    <row r="19" spans="3:22" ht="15">
      <c r="C19" s="186"/>
      <c r="D19" s="155" t="s">
        <v>136</v>
      </c>
      <c r="E19" s="18" t="s">
        <v>137</v>
      </c>
      <c r="F19" s="158"/>
      <c r="G19" s="16"/>
      <c r="H19" s="175" t="s">
        <v>152</v>
      </c>
      <c r="I19" s="21">
        <v>273.15</v>
      </c>
      <c r="J19" s="176" t="s">
        <v>6</v>
      </c>
      <c r="K19" s="16"/>
      <c r="L19" s="16"/>
      <c r="M19" s="33" t="s">
        <v>35</v>
      </c>
      <c r="N19" s="17">
        <f>E22</f>
        <v>73.4</v>
      </c>
      <c r="O19" s="26" t="s">
        <v>2</v>
      </c>
      <c r="P19" s="16"/>
      <c r="Q19" s="16"/>
      <c r="R19" s="16"/>
      <c r="S19" s="6"/>
      <c r="T19" s="16"/>
      <c r="V19" s="193"/>
    </row>
    <row r="20" spans="3:22" ht="16.5">
      <c r="C20" s="186"/>
      <c r="D20" s="155" t="s">
        <v>134</v>
      </c>
      <c r="E20" s="18">
        <f>E8</f>
        <v>0</v>
      </c>
      <c r="F20" s="158" t="s">
        <v>9</v>
      </c>
      <c r="G20" s="16"/>
      <c r="H20" s="177" t="s">
        <v>147</v>
      </c>
      <c r="I20" s="178">
        <f>I17/(I18*I19)</f>
        <v>1.292959314944026</v>
      </c>
      <c r="J20" s="179" t="s">
        <v>153</v>
      </c>
      <c r="K20" s="16"/>
      <c r="L20" s="16"/>
      <c r="M20" s="33" t="s">
        <v>36</v>
      </c>
      <c r="N20" s="17">
        <f>I9</f>
        <v>933.4</v>
      </c>
      <c r="O20" s="26" t="s">
        <v>2</v>
      </c>
      <c r="P20" s="16"/>
      <c r="Q20" s="16"/>
      <c r="R20" s="16"/>
      <c r="S20" s="16"/>
      <c r="T20" s="16"/>
      <c r="V20" s="193"/>
    </row>
    <row r="21" spans="3:22" ht="15">
      <c r="C21" s="186"/>
      <c r="D21" s="155" t="s">
        <v>34</v>
      </c>
      <c r="E21" s="18">
        <f>E7</f>
        <v>73.4</v>
      </c>
      <c r="F21" s="158" t="s">
        <v>2</v>
      </c>
      <c r="G21" s="16"/>
      <c r="H21" s="16"/>
      <c r="I21" s="16"/>
      <c r="J21" s="16"/>
      <c r="K21" s="16"/>
      <c r="L21" s="16"/>
      <c r="M21" s="34" t="s">
        <v>17</v>
      </c>
      <c r="N21" s="36">
        <f>N20/N19</f>
        <v>12.716621253405993</v>
      </c>
      <c r="O21" s="22" t="s">
        <v>14</v>
      </c>
      <c r="P21" s="16"/>
      <c r="Q21" s="16"/>
      <c r="R21" s="16"/>
      <c r="S21" s="16"/>
      <c r="T21" s="16"/>
      <c r="V21" s="193"/>
    </row>
    <row r="22" spans="3:22" ht="15">
      <c r="C22" s="186"/>
      <c r="D22" s="156" t="s">
        <v>136</v>
      </c>
      <c r="E22" s="157">
        <f>E20+E21</f>
        <v>73.4</v>
      </c>
      <c r="F22" s="159" t="s">
        <v>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93"/>
    </row>
    <row r="23" spans="3:22" ht="12.75">
      <c r="C23" s="18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93"/>
    </row>
    <row r="24" spans="3:22" ht="12.75">
      <c r="C24" s="18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93"/>
    </row>
    <row r="25" spans="3:22" ht="12.75">
      <c r="C25" s="18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93"/>
    </row>
    <row r="26" spans="3:22" ht="12.75">
      <c r="C26" s="18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93"/>
    </row>
    <row r="27" spans="3:22" ht="12.75">
      <c r="C27" s="18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93"/>
    </row>
    <row r="28" spans="3:22" ht="13.5" thickBot="1"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4"/>
    </row>
    <row r="29" ht="13.5" thickTop="1"/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X39"/>
  <sheetViews>
    <sheetView showGridLines="0" zoomScalePageLayoutView="0" workbookViewId="0" topLeftCell="A1">
      <selection activeCell="L25" sqref="L25"/>
    </sheetView>
  </sheetViews>
  <sheetFormatPr defaultColWidth="9.140625" defaultRowHeight="12.75"/>
  <cols>
    <col min="1" max="1" width="2.8515625" style="15" customWidth="1"/>
    <col min="2" max="2" width="3.28125" style="15" customWidth="1"/>
    <col min="3" max="6" width="9.140625" style="15" customWidth="1"/>
    <col min="7" max="12" width="7.8515625" style="15" customWidth="1"/>
    <col min="13" max="13" width="6.28125" style="15" customWidth="1"/>
    <col min="14" max="14" width="3.140625" style="15" customWidth="1"/>
    <col min="15" max="21" width="9.140625" style="15" customWidth="1"/>
    <col min="22" max="22" width="11.140625" style="15" customWidth="1"/>
    <col min="23" max="16384" width="9.140625" style="15" customWidth="1"/>
  </cols>
  <sheetData>
    <row r="1" spans="7:12" ht="13.5" thickBot="1">
      <c r="G1" s="147"/>
      <c r="H1" s="147"/>
      <c r="I1" s="147"/>
      <c r="J1" s="147"/>
      <c r="K1" s="147"/>
      <c r="L1" s="147"/>
    </row>
    <row r="2" spans="2:24" ht="13.5" thickTop="1">
      <c r="B2" s="187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92"/>
    </row>
    <row r="3" spans="2:24" ht="12.75">
      <c r="B3" s="186"/>
      <c r="C3" s="10" t="s">
        <v>108</v>
      </c>
      <c r="D3" s="16"/>
      <c r="E3" s="16"/>
      <c r="F3" s="16"/>
      <c r="G3" s="1" t="s">
        <v>116</v>
      </c>
      <c r="H3" s="16"/>
      <c r="I3" s="16"/>
      <c r="J3" s="16"/>
      <c r="K3" s="16"/>
      <c r="L3" s="16"/>
      <c r="M3" s="16"/>
      <c r="N3" s="16"/>
      <c r="O3" s="16" t="s">
        <v>129</v>
      </c>
      <c r="P3" s="16"/>
      <c r="Q3" s="16"/>
      <c r="R3" s="16"/>
      <c r="S3" s="16"/>
      <c r="T3" s="16"/>
      <c r="U3" s="16"/>
      <c r="V3" s="16"/>
      <c r="W3" s="16"/>
      <c r="X3" s="193"/>
    </row>
    <row r="4" spans="2:24" ht="12.75">
      <c r="B4" s="186"/>
      <c r="C4" s="1" t="s">
        <v>109</v>
      </c>
      <c r="D4" s="16"/>
      <c r="E4" s="16"/>
      <c r="F4" s="16"/>
      <c r="G4" s="1" t="s">
        <v>117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93"/>
    </row>
    <row r="5" spans="2:24" ht="15.75">
      <c r="B5" s="186"/>
      <c r="C5" s="1" t="s">
        <v>110</v>
      </c>
      <c r="D5" s="16"/>
      <c r="E5" s="16"/>
      <c r="F5" s="16"/>
      <c r="G5" s="5" t="s">
        <v>126</v>
      </c>
      <c r="H5" s="7" t="s">
        <v>121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93"/>
    </row>
    <row r="6" spans="2:24" ht="15.75">
      <c r="B6" s="186"/>
      <c r="C6" s="2" t="s">
        <v>0</v>
      </c>
      <c r="D6" s="141">
        <f>Power!E15</f>
        <v>1.4</v>
      </c>
      <c r="E6" s="16"/>
      <c r="F6" s="16"/>
      <c r="G6" s="2" t="s">
        <v>5</v>
      </c>
      <c r="H6" s="17">
        <f>D16</f>
        <v>283.15</v>
      </c>
      <c r="I6" s="4" t="s">
        <v>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93"/>
    </row>
    <row r="7" spans="2:24" ht="15.75">
      <c r="B7" s="186"/>
      <c r="C7" s="1" t="s">
        <v>111</v>
      </c>
      <c r="D7" s="16"/>
      <c r="E7" s="16"/>
      <c r="F7" s="16"/>
      <c r="G7" s="2" t="s">
        <v>1</v>
      </c>
      <c r="H7" s="3">
        <f>D19</f>
        <v>73.4</v>
      </c>
      <c r="I7" s="1" t="s">
        <v>2</v>
      </c>
      <c r="J7" s="16"/>
      <c r="K7" s="16"/>
      <c r="L7" s="16"/>
      <c r="M7" s="16"/>
      <c r="N7" s="16"/>
      <c r="O7" s="16" t="s">
        <v>130</v>
      </c>
      <c r="P7" s="16"/>
      <c r="Q7" s="16"/>
      <c r="R7" s="16"/>
      <c r="S7" s="16"/>
      <c r="T7" s="16"/>
      <c r="U7" s="16"/>
      <c r="V7" s="16"/>
      <c r="W7" s="16"/>
      <c r="X7" s="193"/>
    </row>
    <row r="8" spans="2:24" ht="15.75">
      <c r="B8" s="186"/>
      <c r="C8" s="2" t="s">
        <v>71</v>
      </c>
      <c r="D8" s="142">
        <f>Power!E7</f>
        <v>73.4</v>
      </c>
      <c r="E8" s="1" t="s">
        <v>2</v>
      </c>
      <c r="F8" s="16"/>
      <c r="G8" s="2" t="s">
        <v>10</v>
      </c>
      <c r="H8" s="3">
        <f>D24</f>
        <v>933.4</v>
      </c>
      <c r="I8" s="1" t="s">
        <v>11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93"/>
    </row>
    <row r="9" spans="2:24" ht="12.75">
      <c r="B9" s="186"/>
      <c r="C9" s="1" t="s">
        <v>112</v>
      </c>
      <c r="D9" s="16"/>
      <c r="E9" s="16"/>
      <c r="F9" s="16"/>
      <c r="G9" s="5" t="s">
        <v>0</v>
      </c>
      <c r="H9" s="17">
        <f>D6</f>
        <v>1.4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93"/>
    </row>
    <row r="10" spans="2:24" ht="15.75">
      <c r="B10" s="186"/>
      <c r="C10" s="2" t="s">
        <v>3</v>
      </c>
      <c r="D10" s="141">
        <f>Power!E6</f>
        <v>10</v>
      </c>
      <c r="E10" s="4" t="s">
        <v>4</v>
      </c>
      <c r="F10" s="16"/>
      <c r="G10" s="5" t="s">
        <v>126</v>
      </c>
      <c r="H10" s="8">
        <f>H6*(H8/H7)^((H9-1)/H9)</f>
        <v>585.5329614365417</v>
      </c>
      <c r="I10" s="1" t="s">
        <v>6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93"/>
    </row>
    <row r="11" spans="2:24" ht="12.75">
      <c r="B11" s="186"/>
      <c r="C11" s="1" t="s">
        <v>113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" t="s">
        <v>107</v>
      </c>
      <c r="P11" s="16"/>
      <c r="Q11" s="16"/>
      <c r="R11" s="16"/>
      <c r="S11" s="16"/>
      <c r="T11" s="16"/>
      <c r="U11" s="16"/>
      <c r="V11" s="16"/>
      <c r="W11" s="16"/>
      <c r="X11" s="193"/>
    </row>
    <row r="12" spans="2:24" ht="15.75">
      <c r="B12" s="186"/>
      <c r="C12" s="5" t="s">
        <v>7</v>
      </c>
      <c r="D12" s="141">
        <f>Power!E12</f>
        <v>0.6</v>
      </c>
      <c r="E12" s="16"/>
      <c r="F12" s="16"/>
      <c r="G12" s="1" t="s">
        <v>116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3"/>
    </row>
    <row r="13" spans="2:24" ht="12.75">
      <c r="B13" s="186"/>
      <c r="C13" s="1" t="s">
        <v>114</v>
      </c>
      <c r="D13" s="16"/>
      <c r="E13" s="16"/>
      <c r="F13" s="16"/>
      <c r="G13" s="1" t="s">
        <v>118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3"/>
    </row>
    <row r="14" spans="2:24" ht="15.75">
      <c r="B14" s="186"/>
      <c r="C14" s="5" t="s">
        <v>124</v>
      </c>
      <c r="D14" s="143">
        <f>Power!E9</f>
        <v>860</v>
      </c>
      <c r="E14" s="6" t="s">
        <v>9</v>
      </c>
      <c r="F14" s="16"/>
      <c r="G14" s="5" t="s">
        <v>12</v>
      </c>
      <c r="H14" s="7" t="s">
        <v>13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3"/>
    </row>
    <row r="15" spans="2:24" ht="15.75">
      <c r="B15" s="186"/>
      <c r="C15" s="114" t="s">
        <v>29</v>
      </c>
      <c r="D15" s="16"/>
      <c r="E15" s="16"/>
      <c r="F15" s="140" t="s">
        <v>37</v>
      </c>
      <c r="G15" s="2" t="s">
        <v>5</v>
      </c>
      <c r="H15" s="17">
        <f>D16</f>
        <v>283.15</v>
      </c>
      <c r="I15" s="4" t="s">
        <v>6</v>
      </c>
      <c r="J15" s="16"/>
      <c r="K15" s="16"/>
      <c r="L15" s="16"/>
      <c r="M15" s="16"/>
      <c r="N15" s="16"/>
      <c r="O15" s="1"/>
      <c r="P15" s="16"/>
      <c r="Q15" s="16"/>
      <c r="R15" s="16"/>
      <c r="S15" s="16"/>
      <c r="T15" s="16"/>
      <c r="U15" s="16"/>
      <c r="V15" s="16"/>
      <c r="W15" s="16"/>
      <c r="X15" s="193"/>
    </row>
    <row r="16" spans="2:24" ht="15.75">
      <c r="B16" s="186"/>
      <c r="C16" s="2" t="s">
        <v>5</v>
      </c>
      <c r="D16" s="17">
        <f>273.15+D10</f>
        <v>283.15</v>
      </c>
      <c r="E16" s="4" t="s">
        <v>6</v>
      </c>
      <c r="F16" s="16"/>
      <c r="G16" s="5" t="s">
        <v>126</v>
      </c>
      <c r="H16" s="8">
        <f>H10</f>
        <v>585.5329614365417</v>
      </c>
      <c r="I16" s="1" t="s">
        <v>6</v>
      </c>
      <c r="J16" s="16"/>
      <c r="K16" s="16"/>
      <c r="L16" s="16"/>
      <c r="M16" s="16"/>
      <c r="N16" s="16"/>
      <c r="O16" s="1"/>
      <c r="P16" s="16"/>
      <c r="Q16" s="16"/>
      <c r="R16" s="16"/>
      <c r="S16" s="16"/>
      <c r="T16" s="16"/>
      <c r="U16" s="16"/>
      <c r="V16" s="16"/>
      <c r="W16" s="16"/>
      <c r="X16" s="193"/>
    </row>
    <row r="17" spans="2:24" ht="15.75">
      <c r="B17" s="186"/>
      <c r="C17" s="16" t="s">
        <v>119</v>
      </c>
      <c r="D17" s="16"/>
      <c r="E17" s="16"/>
      <c r="F17" s="16"/>
      <c r="G17" s="5" t="s">
        <v>7</v>
      </c>
      <c r="H17" s="17">
        <f>D12</f>
        <v>0.6</v>
      </c>
      <c r="I17" s="1" t="s">
        <v>14</v>
      </c>
      <c r="J17" s="16"/>
      <c r="K17" s="16"/>
      <c r="L17" s="16"/>
      <c r="M17" s="16"/>
      <c r="N17" s="16"/>
      <c r="O17" s="1"/>
      <c r="P17" s="16"/>
      <c r="Q17" s="16"/>
      <c r="R17" s="16"/>
      <c r="S17" s="16"/>
      <c r="T17" s="16"/>
      <c r="U17" s="16"/>
      <c r="V17" s="16"/>
      <c r="W17" s="16"/>
      <c r="X17" s="193"/>
    </row>
    <row r="18" spans="2:24" ht="15.75">
      <c r="B18" s="186"/>
      <c r="C18" s="5" t="s">
        <v>1</v>
      </c>
      <c r="D18" s="2" t="s">
        <v>120</v>
      </c>
      <c r="E18" s="16"/>
      <c r="F18" s="16"/>
      <c r="G18" s="144" t="s">
        <v>127</v>
      </c>
      <c r="H18" s="145">
        <f>H15+(H16-H15)/H17</f>
        <v>787.1216023942361</v>
      </c>
      <c r="I18" s="146" t="s">
        <v>6</v>
      </c>
      <c r="J18" s="16"/>
      <c r="K18" s="16"/>
      <c r="L18" s="16"/>
      <c r="M18" s="16"/>
      <c r="N18" s="16"/>
      <c r="O18" s="16" t="s">
        <v>131</v>
      </c>
      <c r="P18" s="16"/>
      <c r="Q18" s="16"/>
      <c r="R18" s="16"/>
      <c r="S18" s="16"/>
      <c r="T18" s="16"/>
      <c r="U18" s="16"/>
      <c r="V18" s="16"/>
      <c r="W18" s="16"/>
      <c r="X18" s="193"/>
    </row>
    <row r="19" spans="2:24" ht="15.75">
      <c r="B19" s="186"/>
      <c r="C19" s="5" t="s">
        <v>1</v>
      </c>
      <c r="D19" s="3">
        <f>D8</f>
        <v>73.4</v>
      </c>
      <c r="E19" s="16" t="s">
        <v>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93"/>
    </row>
    <row r="20" spans="2:24" ht="12.75">
      <c r="B20" s="186"/>
      <c r="C20" s="16" t="s">
        <v>115</v>
      </c>
      <c r="D20" s="16"/>
      <c r="E20" s="16"/>
      <c r="F20" s="16"/>
      <c r="G20" s="16" t="s">
        <v>161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93"/>
    </row>
    <row r="21" spans="2:24" ht="15.75">
      <c r="B21" s="186"/>
      <c r="C21" s="2" t="s">
        <v>10</v>
      </c>
      <c r="D21" s="9" t="s">
        <v>125</v>
      </c>
      <c r="E21" s="16"/>
      <c r="F21" s="16"/>
      <c r="G21" s="5" t="s">
        <v>162</v>
      </c>
      <c r="H21" s="9" t="s">
        <v>123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93"/>
    </row>
    <row r="22" spans="2:24" ht="15.75">
      <c r="B22" s="186"/>
      <c r="C22" s="2" t="s">
        <v>71</v>
      </c>
      <c r="D22" s="138">
        <f>D8</f>
        <v>73.4</v>
      </c>
      <c r="E22" s="1" t="s">
        <v>2</v>
      </c>
      <c r="F22" s="16"/>
      <c r="G22" s="2" t="s">
        <v>5</v>
      </c>
      <c r="H22" s="17">
        <f>D16</f>
        <v>283.15</v>
      </c>
      <c r="I22" s="4" t="s">
        <v>6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93"/>
    </row>
    <row r="23" spans="2:24" ht="15.75">
      <c r="B23" s="186"/>
      <c r="C23" s="5" t="s">
        <v>124</v>
      </c>
      <c r="D23" s="139">
        <f>D14</f>
        <v>860</v>
      </c>
      <c r="E23" s="6" t="s">
        <v>9</v>
      </c>
      <c r="F23" s="16"/>
      <c r="G23" s="2" t="s">
        <v>10</v>
      </c>
      <c r="H23" s="3">
        <f>D24</f>
        <v>933.4</v>
      </c>
      <c r="I23" s="1" t="s">
        <v>11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93"/>
    </row>
    <row r="24" spans="2:24" ht="15.75">
      <c r="B24" s="186"/>
      <c r="C24" s="2" t="s">
        <v>10</v>
      </c>
      <c r="D24" s="3">
        <f>D22+D23</f>
        <v>933.4</v>
      </c>
      <c r="E24" s="1" t="s">
        <v>11</v>
      </c>
      <c r="F24" s="16"/>
      <c r="G24" s="2" t="s">
        <v>1</v>
      </c>
      <c r="H24" s="3">
        <f>D8</f>
        <v>73.4</v>
      </c>
      <c r="I24" s="1" t="s">
        <v>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93"/>
    </row>
    <row r="25" spans="2:24" ht="15">
      <c r="B25" s="186"/>
      <c r="C25" s="16"/>
      <c r="D25" s="16"/>
      <c r="E25" s="16"/>
      <c r="F25" s="16"/>
      <c r="G25" s="5" t="s">
        <v>0</v>
      </c>
      <c r="H25" s="17">
        <f>D6</f>
        <v>1.4</v>
      </c>
      <c r="I25" s="4" t="s">
        <v>14</v>
      </c>
      <c r="J25" s="16"/>
      <c r="K25" s="16"/>
      <c r="L25" s="16"/>
      <c r="M25" s="16"/>
      <c r="N25" s="16"/>
      <c r="O25" s="16"/>
      <c r="P25" s="16"/>
      <c r="Q25" s="16"/>
      <c r="R25" s="5" t="s">
        <v>127</v>
      </c>
      <c r="S25" s="9" t="s">
        <v>123</v>
      </c>
      <c r="T25" s="16"/>
      <c r="U25" s="16"/>
      <c r="V25" s="16"/>
      <c r="W25" s="16"/>
      <c r="X25" s="193"/>
    </row>
    <row r="26" spans="2:24" ht="15">
      <c r="B26" s="186"/>
      <c r="C26" s="16"/>
      <c r="D26" s="16"/>
      <c r="E26" s="16"/>
      <c r="F26" s="16"/>
      <c r="G26" s="5" t="s">
        <v>15</v>
      </c>
      <c r="H26" s="17">
        <f>D12</f>
        <v>0.6</v>
      </c>
      <c r="I26" s="4" t="s">
        <v>14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93"/>
    </row>
    <row r="27" spans="2:24" ht="15">
      <c r="B27" s="186"/>
      <c r="C27" s="16"/>
      <c r="D27" s="16"/>
      <c r="E27" s="16"/>
      <c r="F27" s="16"/>
      <c r="G27" s="144" t="s">
        <v>127</v>
      </c>
      <c r="H27" s="145">
        <f>H22*(1+(((H23/H24)^((H25-1)/H25)-1)/H26))</f>
        <v>787.121602394236</v>
      </c>
      <c r="I27" s="146" t="s">
        <v>6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93"/>
    </row>
    <row r="28" spans="2:24" ht="12.75">
      <c r="B28" s="186"/>
      <c r="C28" s="16"/>
      <c r="D28" s="16"/>
      <c r="E28" s="16"/>
      <c r="F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93"/>
    </row>
    <row r="29" spans="2:24" ht="13.5" thickBo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4"/>
    </row>
    <row r="30" spans="14:22" ht="13.5" thickTop="1">
      <c r="N30" s="16"/>
      <c r="O30" s="16"/>
      <c r="P30" s="16"/>
      <c r="Q30" s="16"/>
      <c r="R30" s="16"/>
      <c r="S30" s="16"/>
      <c r="T30" s="16"/>
      <c r="U30" s="16"/>
      <c r="V30" s="16"/>
    </row>
    <row r="31" spans="14:22" ht="12.75">
      <c r="N31" s="16"/>
      <c r="O31" s="16"/>
      <c r="P31" s="16"/>
      <c r="Q31" s="16"/>
      <c r="R31" s="16"/>
      <c r="S31" s="16"/>
      <c r="T31" s="16"/>
      <c r="U31" s="16"/>
      <c r="V31" s="16"/>
    </row>
    <row r="32" spans="14:22" ht="12.75">
      <c r="N32" s="16"/>
      <c r="O32" s="16"/>
      <c r="P32" s="16"/>
      <c r="Q32" s="16"/>
      <c r="R32" s="16"/>
      <c r="S32" s="16"/>
      <c r="T32" s="16"/>
      <c r="U32" s="16"/>
      <c r="V32" s="16"/>
    </row>
    <row r="33" spans="14:22" ht="12.75">
      <c r="N33" s="16"/>
      <c r="O33" s="16"/>
      <c r="P33" s="16"/>
      <c r="Q33" s="16"/>
      <c r="R33" s="16"/>
      <c r="S33" s="16"/>
      <c r="T33" s="16"/>
      <c r="U33" s="16"/>
      <c r="V33" s="16"/>
    </row>
    <row r="34" spans="14:22" ht="12.75">
      <c r="N34" s="16"/>
      <c r="O34" s="16"/>
      <c r="P34" s="16"/>
      <c r="Q34" s="16"/>
      <c r="R34" s="16"/>
      <c r="S34" s="16"/>
      <c r="T34" s="16"/>
      <c r="U34" s="16"/>
      <c r="V34" s="16"/>
    </row>
    <row r="35" spans="14:22" ht="12.75">
      <c r="N35" s="16"/>
      <c r="O35" s="16"/>
      <c r="P35" s="16"/>
      <c r="Q35" s="16"/>
      <c r="R35" s="16"/>
      <c r="S35" s="16"/>
      <c r="T35" s="16"/>
      <c r="U35" s="16"/>
      <c r="V35" s="16"/>
    </row>
    <row r="36" spans="14:22" ht="12.75">
      <c r="N36" s="16"/>
      <c r="O36" s="16"/>
      <c r="P36" s="16"/>
      <c r="Q36" s="16"/>
      <c r="R36" s="16"/>
      <c r="S36" s="16"/>
      <c r="T36" s="16"/>
      <c r="U36" s="16"/>
      <c r="V36" s="16"/>
    </row>
    <row r="37" spans="14:22" ht="12.75">
      <c r="N37" s="16"/>
      <c r="O37" s="16"/>
      <c r="P37" s="16"/>
      <c r="Q37" s="16"/>
      <c r="R37" s="16"/>
      <c r="S37" s="16"/>
      <c r="T37" s="16"/>
      <c r="U37" s="16"/>
      <c r="V37" s="16"/>
    </row>
    <row r="38" spans="14:22" ht="12.75">
      <c r="N38" s="16"/>
      <c r="O38" s="16"/>
      <c r="P38" s="16"/>
      <c r="Q38" s="16"/>
      <c r="R38" s="16"/>
      <c r="S38" s="16"/>
      <c r="T38" s="16"/>
      <c r="U38" s="16"/>
      <c r="V38" s="16"/>
    </row>
    <row r="39" spans="14:22" ht="12.75">
      <c r="N39" s="16"/>
      <c r="O39" s="16"/>
      <c r="P39" s="16"/>
      <c r="Q39" s="16"/>
      <c r="R39" s="16"/>
      <c r="S39" s="16"/>
      <c r="T39" s="16"/>
      <c r="U39" s="16"/>
      <c r="V39" s="16"/>
    </row>
  </sheetData>
  <sheetProtection/>
  <printOptions/>
  <pageMargins left="0.7" right="0.7" top="0.75" bottom="0.75" header="0.3" footer="0.3"/>
  <pageSetup orientation="portrait" paperSize="9"/>
  <legacyDrawing r:id="rId11"/>
  <oleObjects>
    <oleObject progId="Equation.3" shapeId="1037297" r:id="rId1"/>
    <oleObject progId="Equation.3" shapeId="1037296" r:id="rId2"/>
    <oleObject progId="Equation.3" shapeId="1037295" r:id="rId3"/>
    <oleObject progId="Equation.3" shapeId="1037294" r:id="rId4"/>
    <oleObject progId="Equation.3" shapeId="1037293" r:id="rId5"/>
    <oleObject progId="Equation.3" shapeId="1037292" r:id="rId6"/>
    <oleObject progId="Equation.3" shapeId="1037291" r:id="rId7"/>
    <oleObject progId="Equation.3" shapeId="1037290" r:id="rId8"/>
    <oleObject progId="Equation.3" shapeId="1037289" r:id="rId9"/>
    <oleObject progId="Equation.3" shapeId="1037288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L67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2" width="9.140625" style="0" customWidth="1"/>
    <col min="3" max="3" width="15.8515625" style="0" customWidth="1"/>
  </cols>
  <sheetData>
    <row r="2" spans="1:12" ht="12.75">
      <c r="A2" s="42" t="s">
        <v>67</v>
      </c>
      <c r="L2" s="42"/>
    </row>
    <row r="4" spans="1:10" ht="12.7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2.75">
      <c r="A7" s="43"/>
      <c r="B7" s="43"/>
      <c r="C7" s="44" t="s">
        <v>44</v>
      </c>
      <c r="D7" s="43"/>
      <c r="E7" s="43"/>
      <c r="F7" s="43"/>
      <c r="G7" s="43"/>
      <c r="H7" s="43"/>
      <c r="I7" s="43"/>
      <c r="J7" s="43"/>
    </row>
    <row r="8" spans="1:10" ht="12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3.5" thickBot="1">
      <c r="A9" s="43"/>
      <c r="B9" s="43"/>
      <c r="C9" s="44" t="s">
        <v>45</v>
      </c>
      <c r="D9" s="43"/>
      <c r="E9" s="43"/>
      <c r="F9" s="43"/>
      <c r="G9" s="44" t="s">
        <v>46</v>
      </c>
      <c r="H9" s="183" t="s">
        <v>47</v>
      </c>
      <c r="I9" s="183"/>
      <c r="J9" s="43"/>
    </row>
    <row r="10" spans="1:10" ht="13.5" thickBot="1">
      <c r="A10" s="43"/>
      <c r="B10" s="43"/>
      <c r="C10" s="43" t="s">
        <v>48</v>
      </c>
      <c r="D10" s="45">
        <v>2640</v>
      </c>
      <c r="E10" s="43"/>
      <c r="F10" s="43"/>
      <c r="G10" s="43" t="s">
        <v>49</v>
      </c>
      <c r="H10" s="46">
        <v>1.013</v>
      </c>
      <c r="I10" s="43" t="s">
        <v>50</v>
      </c>
      <c r="J10" s="43"/>
    </row>
    <row r="11" spans="1:10" ht="13.5" thickBot="1">
      <c r="A11" s="43"/>
      <c r="B11" s="43"/>
      <c r="C11" s="43" t="s">
        <v>51</v>
      </c>
      <c r="D11" s="47">
        <v>42</v>
      </c>
      <c r="E11" s="43" t="s">
        <v>8</v>
      </c>
      <c r="F11" s="43"/>
      <c r="G11" s="43" t="s">
        <v>51</v>
      </c>
      <c r="H11" s="48">
        <v>0</v>
      </c>
      <c r="I11" s="43" t="s">
        <v>8</v>
      </c>
      <c r="J11" s="43"/>
    </row>
    <row r="12" spans="1:10" ht="13.5" thickBot="1">
      <c r="A12" s="43"/>
      <c r="B12" s="43"/>
      <c r="C12" s="43" t="s">
        <v>52</v>
      </c>
      <c r="D12" s="49">
        <v>15</v>
      </c>
      <c r="E12" s="43" t="s">
        <v>4</v>
      </c>
      <c r="F12" s="43"/>
      <c r="G12" s="43" t="s">
        <v>52</v>
      </c>
      <c r="H12" s="50">
        <v>0</v>
      </c>
      <c r="I12" s="43" t="s">
        <v>4</v>
      </c>
      <c r="J12" s="43"/>
    </row>
    <row r="13" spans="1:10" ht="12.75">
      <c r="A13" s="43"/>
      <c r="B13" s="43"/>
      <c r="C13" s="43"/>
      <c r="D13" s="43"/>
      <c r="E13" s="43"/>
      <c r="F13" s="43"/>
      <c r="G13" s="43"/>
      <c r="H13" s="51"/>
      <c r="I13" s="43"/>
      <c r="J13" s="43"/>
    </row>
    <row r="14" spans="1:10" ht="13.5" thickBot="1">
      <c r="A14" s="43"/>
      <c r="B14" s="43"/>
      <c r="C14" s="44" t="s">
        <v>53</v>
      </c>
      <c r="D14" s="43"/>
      <c r="E14" s="43"/>
      <c r="F14" s="43"/>
      <c r="G14" s="44" t="s">
        <v>54</v>
      </c>
      <c r="H14" s="183" t="s">
        <v>47</v>
      </c>
      <c r="I14" s="183"/>
      <c r="J14" s="43"/>
    </row>
    <row r="15" spans="1:10" ht="13.5" thickBot="1">
      <c r="A15" s="43"/>
      <c r="B15" s="43"/>
      <c r="C15" s="43" t="s">
        <v>55</v>
      </c>
      <c r="D15" s="47">
        <v>480</v>
      </c>
      <c r="E15" s="43"/>
      <c r="F15" s="43"/>
      <c r="G15" s="43" t="s">
        <v>49</v>
      </c>
      <c r="H15" s="46">
        <v>1.013</v>
      </c>
      <c r="I15" s="43" t="s">
        <v>50</v>
      </c>
      <c r="J15" s="43"/>
    </row>
    <row r="16" spans="1:10" ht="13.5" thickBot="1">
      <c r="A16" s="43"/>
      <c r="B16" s="43"/>
      <c r="C16" s="43"/>
      <c r="D16" s="43"/>
      <c r="E16" s="43"/>
      <c r="F16" s="43"/>
      <c r="G16" s="43" t="s">
        <v>51</v>
      </c>
      <c r="H16" s="48">
        <v>0</v>
      </c>
      <c r="I16" s="43" t="s">
        <v>8</v>
      </c>
      <c r="J16" s="43"/>
    </row>
    <row r="17" spans="1:10" ht="13.5" thickBot="1">
      <c r="A17" s="43"/>
      <c r="B17" s="43"/>
      <c r="C17" s="43"/>
      <c r="D17" s="43"/>
      <c r="E17" s="43"/>
      <c r="F17" s="43"/>
      <c r="G17" s="43" t="s">
        <v>52</v>
      </c>
      <c r="H17" s="50">
        <v>15.56</v>
      </c>
      <c r="I17" s="43" t="s">
        <v>4</v>
      </c>
      <c r="J17" s="43"/>
    </row>
    <row r="18" spans="1:10" ht="12.75">
      <c r="A18" s="43"/>
      <c r="B18" s="43"/>
      <c r="C18" s="43"/>
      <c r="D18" s="43"/>
      <c r="E18" s="43"/>
      <c r="F18" s="43"/>
      <c r="G18" s="43"/>
      <c r="H18" s="51"/>
      <c r="I18" s="43"/>
      <c r="J18" s="43"/>
    </row>
    <row r="19" spans="1:10" ht="12.75">
      <c r="A19" s="43"/>
      <c r="B19" s="43"/>
      <c r="C19" s="43"/>
      <c r="D19" s="43"/>
      <c r="E19" s="43"/>
      <c r="F19" s="43"/>
      <c r="G19" s="43"/>
      <c r="H19" s="51"/>
      <c r="I19" s="43"/>
      <c r="J19" s="43"/>
    </row>
    <row r="20" spans="1:10" ht="13.5" thickBot="1">
      <c r="A20" s="43"/>
      <c r="B20" s="43"/>
      <c r="C20" s="44" t="s">
        <v>56</v>
      </c>
      <c r="D20" s="43"/>
      <c r="E20" s="43"/>
      <c r="F20" s="43"/>
      <c r="G20" s="43"/>
      <c r="H20" s="51"/>
      <c r="I20" s="43"/>
      <c r="J20" s="43"/>
    </row>
    <row r="21" spans="1:10" ht="14.25" thickBot="1" thickTop="1">
      <c r="A21" s="43"/>
      <c r="B21" s="43"/>
      <c r="C21" s="43" t="s">
        <v>57</v>
      </c>
      <c r="D21" s="52">
        <v>705.74</v>
      </c>
      <c r="E21" s="43"/>
      <c r="F21" s="43"/>
      <c r="G21" s="63" t="s">
        <v>68</v>
      </c>
      <c r="H21" s="64"/>
      <c r="I21" s="65"/>
      <c r="J21" s="68"/>
    </row>
    <row r="22" spans="1:10" ht="13.5" thickBot="1">
      <c r="A22" s="43"/>
      <c r="B22" s="43"/>
      <c r="C22" s="43" t="s">
        <v>58</v>
      </c>
      <c r="D22" s="53">
        <v>0.17341221937930512</v>
      </c>
      <c r="E22" s="43" t="s">
        <v>26</v>
      </c>
      <c r="F22" s="43"/>
      <c r="G22" s="61" t="s">
        <v>69</v>
      </c>
      <c r="H22" s="72" t="s">
        <v>18</v>
      </c>
      <c r="I22" s="60">
        <v>900</v>
      </c>
      <c r="J22" s="69" t="s">
        <v>70</v>
      </c>
    </row>
    <row r="23" spans="1:10" ht="13.5" thickBot="1">
      <c r="A23" s="43"/>
      <c r="B23" s="43"/>
      <c r="C23" s="43" t="s">
        <v>59</v>
      </c>
      <c r="D23" s="54">
        <v>0.734</v>
      </c>
      <c r="E23" s="43" t="s">
        <v>60</v>
      </c>
      <c r="F23" s="43"/>
      <c r="G23" s="62"/>
      <c r="H23" s="59"/>
      <c r="I23" s="59"/>
      <c r="J23" s="70"/>
    </row>
    <row r="24" spans="1:10" ht="13.5" thickBot="1">
      <c r="A24" s="43"/>
      <c r="B24" s="43"/>
      <c r="C24" s="43"/>
      <c r="D24" s="43"/>
      <c r="E24" s="43"/>
      <c r="F24" s="43"/>
      <c r="G24" s="66"/>
      <c r="H24" s="67"/>
      <c r="I24" s="67"/>
      <c r="J24" s="71"/>
    </row>
    <row r="25" spans="1:10" ht="13.5" thickTop="1">
      <c r="A25" s="43"/>
      <c r="B25" s="43"/>
      <c r="C25" s="44"/>
      <c r="D25" s="43"/>
      <c r="E25" s="43"/>
      <c r="F25" s="43"/>
      <c r="G25" s="55"/>
      <c r="H25" s="43"/>
      <c r="I25" s="43"/>
      <c r="J25" s="43"/>
    </row>
    <row r="26" spans="1:10" ht="12.75">
      <c r="A26" s="43"/>
      <c r="B26" s="43"/>
      <c r="C26" s="44" t="s">
        <v>61</v>
      </c>
      <c r="D26" s="56"/>
      <c r="E26" s="43"/>
      <c r="F26" s="43"/>
      <c r="G26" s="43"/>
      <c r="H26" s="43"/>
      <c r="I26" s="43"/>
      <c r="J26" s="43"/>
    </row>
    <row r="27" spans="1:10" ht="12.75">
      <c r="A27" s="43"/>
      <c r="B27" s="43"/>
      <c r="C27" s="43"/>
      <c r="D27" s="57"/>
      <c r="E27" s="43"/>
      <c r="F27" s="43"/>
      <c r="G27" s="43"/>
      <c r="H27" s="43"/>
      <c r="I27" s="43"/>
      <c r="J27" s="43"/>
    </row>
    <row r="28" spans="1:10" ht="12.75">
      <c r="A28" s="43"/>
      <c r="B28" s="43"/>
      <c r="C28" s="43"/>
      <c r="D28" s="58"/>
      <c r="E28" s="43"/>
      <c r="F28" s="43"/>
      <c r="G28" s="43"/>
      <c r="H28" s="43"/>
      <c r="I28" s="43"/>
      <c r="J28" s="43"/>
    </row>
    <row r="29" spans="1:10" ht="12.75">
      <c r="A29" s="43"/>
      <c r="B29" s="43"/>
      <c r="C29" s="44"/>
      <c r="D29" s="58"/>
      <c r="E29" s="43"/>
      <c r="F29" s="43"/>
      <c r="G29" s="43"/>
      <c r="H29" s="43"/>
      <c r="I29" s="43"/>
      <c r="J29" s="43"/>
    </row>
    <row r="30" spans="1:10" ht="12.75">
      <c r="A30" s="43"/>
      <c r="B30" s="43"/>
      <c r="C30" s="43"/>
      <c r="D30" s="56"/>
      <c r="E30" s="43"/>
      <c r="F30" s="43"/>
      <c r="G30" s="43"/>
      <c r="H30" s="43"/>
      <c r="I30" s="43"/>
      <c r="J30" s="43"/>
    </row>
    <row r="31" spans="1:10" ht="12.75">
      <c r="A31" s="43"/>
      <c r="B31" s="43"/>
      <c r="C31" s="43" t="s">
        <v>62</v>
      </c>
      <c r="D31" s="58"/>
      <c r="E31" s="43"/>
      <c r="F31" s="43"/>
      <c r="G31" s="43"/>
      <c r="H31" s="43"/>
      <c r="I31" s="43"/>
      <c r="J31" s="43"/>
    </row>
    <row r="32" spans="1:10" ht="12.75">
      <c r="A32" s="43"/>
      <c r="B32" s="43"/>
      <c r="C32" s="43" t="s">
        <v>63</v>
      </c>
      <c r="D32" s="43"/>
      <c r="E32" s="43"/>
      <c r="F32" s="43"/>
      <c r="G32" s="43"/>
      <c r="H32" s="43"/>
      <c r="I32" s="43"/>
      <c r="J32" s="43"/>
    </row>
    <row r="33" spans="1:10" ht="12.75">
      <c r="A33" s="43"/>
      <c r="B33" s="43"/>
      <c r="C33" s="43" t="s">
        <v>64</v>
      </c>
      <c r="D33" s="43"/>
      <c r="E33" s="43"/>
      <c r="F33" s="43"/>
      <c r="G33" s="43"/>
      <c r="H33" s="43"/>
      <c r="I33" s="43"/>
      <c r="J33" s="43"/>
    </row>
    <row r="34" spans="1:10" ht="12.75">
      <c r="A34" s="43"/>
      <c r="B34" s="43"/>
      <c r="C34" s="43" t="s">
        <v>65</v>
      </c>
      <c r="D34" s="43"/>
      <c r="E34" s="43"/>
      <c r="F34" s="43"/>
      <c r="G34" s="43"/>
      <c r="H34" s="43"/>
      <c r="I34" s="43"/>
      <c r="J34" s="43"/>
    </row>
    <row r="35" spans="1:10" ht="12.75">
      <c r="A35" s="43"/>
      <c r="B35" s="43"/>
      <c r="C35" s="43" t="s">
        <v>66</v>
      </c>
      <c r="D35" s="43"/>
      <c r="E35" s="43"/>
      <c r="F35" s="43"/>
      <c r="G35" s="43"/>
      <c r="H35" s="43"/>
      <c r="I35" s="43"/>
      <c r="J35" s="43"/>
    </row>
    <row r="36" spans="1:10" ht="12.75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2.7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2.75">
      <c r="A38" s="43"/>
      <c r="B38" s="73"/>
      <c r="C38" s="73"/>
      <c r="D38" s="73"/>
      <c r="E38" s="73"/>
      <c r="F38" s="73"/>
      <c r="G38" s="73"/>
      <c r="H38" s="73"/>
      <c r="I38" s="43"/>
      <c r="J38" s="43"/>
    </row>
    <row r="39" spans="1:12" ht="12.75">
      <c r="A39" s="43"/>
      <c r="B39" s="74" t="s">
        <v>44</v>
      </c>
      <c r="C39" s="73"/>
      <c r="D39" s="73"/>
      <c r="E39" s="73"/>
      <c r="F39" s="73"/>
      <c r="G39" s="73"/>
      <c r="H39" s="73"/>
      <c r="I39" s="43"/>
      <c r="J39" s="89" t="s">
        <v>74</v>
      </c>
      <c r="K39">
        <v>73400</v>
      </c>
      <c r="L39" s="15" t="s">
        <v>20</v>
      </c>
    </row>
    <row r="40" spans="1:11" ht="12.75">
      <c r="A40" s="43"/>
      <c r="B40" s="73"/>
      <c r="C40" s="73"/>
      <c r="D40" s="73"/>
      <c r="E40" s="73"/>
      <c r="F40" s="73"/>
      <c r="G40" s="73"/>
      <c r="H40" s="73"/>
      <c r="I40" s="43"/>
      <c r="J40" s="89" t="s">
        <v>75</v>
      </c>
      <c r="K40">
        <v>42</v>
      </c>
    </row>
    <row r="41" spans="1:11" ht="13.5" thickBot="1">
      <c r="A41" s="43"/>
      <c r="B41" s="74" t="s">
        <v>45</v>
      </c>
      <c r="C41" s="73"/>
      <c r="D41" s="73"/>
      <c r="E41" s="73"/>
      <c r="F41" s="74" t="s">
        <v>46</v>
      </c>
      <c r="G41" s="184" t="s">
        <v>47</v>
      </c>
      <c r="H41" s="184"/>
      <c r="I41" s="43"/>
      <c r="J41" s="89" t="s">
        <v>76</v>
      </c>
      <c r="K41">
        <v>15</v>
      </c>
    </row>
    <row r="42" spans="1:10" ht="13.5" thickBot="1">
      <c r="A42" s="43"/>
      <c r="B42" s="73" t="s">
        <v>48</v>
      </c>
      <c r="C42" s="75">
        <v>2640</v>
      </c>
      <c r="D42" s="73"/>
      <c r="E42" s="73"/>
      <c r="F42" s="73" t="s">
        <v>49</v>
      </c>
      <c r="G42" s="76">
        <v>1.013</v>
      </c>
      <c r="H42" s="73" t="s">
        <v>50</v>
      </c>
      <c r="I42" s="43"/>
      <c r="J42" s="43"/>
    </row>
    <row r="43" spans="2:8" ht="13.5" thickBot="1">
      <c r="B43" s="73" t="s">
        <v>51</v>
      </c>
      <c r="C43" s="77">
        <v>42</v>
      </c>
      <c r="D43" s="73" t="s">
        <v>8</v>
      </c>
      <c r="E43" s="73"/>
      <c r="F43" s="73" t="s">
        <v>51</v>
      </c>
      <c r="G43" s="78">
        <v>0</v>
      </c>
      <c r="H43" s="73" t="s">
        <v>8</v>
      </c>
    </row>
    <row r="44" spans="2:8" ht="13.5" thickBot="1">
      <c r="B44" s="73" t="s">
        <v>52</v>
      </c>
      <c r="C44" s="79">
        <v>15</v>
      </c>
      <c r="D44" s="73" t="s">
        <v>4</v>
      </c>
      <c r="E44" s="73"/>
      <c r="F44" s="73" t="s">
        <v>52</v>
      </c>
      <c r="G44" s="80">
        <v>0</v>
      </c>
      <c r="H44" s="73" t="s">
        <v>4</v>
      </c>
    </row>
    <row r="45" spans="2:8" ht="12.75">
      <c r="B45" s="73"/>
      <c r="C45" s="73"/>
      <c r="D45" s="73"/>
      <c r="E45" s="73"/>
      <c r="F45" s="73"/>
      <c r="G45" s="81"/>
      <c r="H45" s="73"/>
    </row>
    <row r="46" spans="2:8" ht="13.5" thickBot="1">
      <c r="B46" s="74" t="s">
        <v>53</v>
      </c>
      <c r="C46" s="73"/>
      <c r="D46" s="73"/>
      <c r="E46" s="73"/>
      <c r="F46" s="74" t="s">
        <v>54</v>
      </c>
      <c r="G46" s="184" t="s">
        <v>47</v>
      </c>
      <c r="H46" s="184"/>
    </row>
    <row r="47" spans="2:8" ht="13.5" thickBot="1">
      <c r="B47" s="73" t="s">
        <v>55</v>
      </c>
      <c r="C47" s="77">
        <v>3504</v>
      </c>
      <c r="D47" s="73"/>
      <c r="E47" s="73"/>
      <c r="F47" s="73" t="s">
        <v>49</v>
      </c>
      <c r="G47" s="76">
        <v>1.013</v>
      </c>
      <c r="H47" s="73" t="s">
        <v>50</v>
      </c>
    </row>
    <row r="48" spans="2:8" ht="13.5" thickBot="1">
      <c r="B48" s="73"/>
      <c r="C48" s="73"/>
      <c r="D48" s="73"/>
      <c r="E48" s="73"/>
      <c r="F48" s="73" t="s">
        <v>51</v>
      </c>
      <c r="G48" s="78">
        <v>0</v>
      </c>
      <c r="H48" s="73" t="s">
        <v>8</v>
      </c>
    </row>
    <row r="49" spans="2:8" ht="13.5" thickBot="1">
      <c r="B49" s="73"/>
      <c r="C49" s="73"/>
      <c r="D49" s="73"/>
      <c r="E49" s="73"/>
      <c r="F49" s="73" t="s">
        <v>52</v>
      </c>
      <c r="G49" s="80">
        <v>15.56</v>
      </c>
      <c r="H49" s="73" t="s">
        <v>4</v>
      </c>
    </row>
    <row r="50" spans="2:8" ht="12.75">
      <c r="B50" s="73"/>
      <c r="C50" s="73"/>
      <c r="D50" s="73"/>
      <c r="E50" s="73"/>
      <c r="F50" s="73"/>
      <c r="G50" s="81"/>
      <c r="H50" s="73"/>
    </row>
    <row r="51" spans="2:8" ht="12.75">
      <c r="B51" s="73"/>
      <c r="C51" s="73"/>
      <c r="D51" s="73"/>
      <c r="E51" s="73"/>
      <c r="F51" s="73"/>
      <c r="G51" s="81"/>
      <c r="H51" s="73"/>
    </row>
    <row r="52" spans="2:8" ht="13.5" thickBot="1">
      <c r="B52" s="74" t="s">
        <v>56</v>
      </c>
      <c r="C52" s="73"/>
      <c r="D52" s="73"/>
      <c r="E52" s="73"/>
      <c r="F52" s="73"/>
      <c r="G52" s="81"/>
      <c r="H52" s="73"/>
    </row>
    <row r="53" spans="2:8" ht="13.5" thickBot="1">
      <c r="B53" s="73" t="s">
        <v>57</v>
      </c>
      <c r="C53" s="82">
        <v>5151.85</v>
      </c>
      <c r="D53" s="73"/>
      <c r="E53" s="73"/>
      <c r="F53" s="73"/>
      <c r="G53" s="81"/>
      <c r="H53" s="73"/>
    </row>
    <row r="54" spans="2:8" ht="13.5" thickBot="1">
      <c r="B54" s="73" t="s">
        <v>58</v>
      </c>
      <c r="C54" s="83">
        <v>4.557273125288139</v>
      </c>
      <c r="D54" s="73" t="s">
        <v>26</v>
      </c>
      <c r="E54" s="73"/>
      <c r="F54" s="73"/>
      <c r="G54" s="81"/>
      <c r="H54" s="73"/>
    </row>
    <row r="55" spans="2:8" ht="13.5" thickBot="1">
      <c r="B55" s="73" t="s">
        <v>59</v>
      </c>
      <c r="C55" s="84">
        <v>0.734</v>
      </c>
      <c r="D55" s="73" t="s">
        <v>60</v>
      </c>
      <c r="E55" s="73"/>
      <c r="F55" s="73"/>
      <c r="G55" s="73"/>
      <c r="H55" s="73"/>
    </row>
    <row r="56" spans="2:8" ht="12.75">
      <c r="B56" s="73"/>
      <c r="C56" s="73"/>
      <c r="D56" s="73"/>
      <c r="E56" s="73"/>
      <c r="F56" s="73"/>
      <c r="G56" s="73"/>
      <c r="H56" s="73"/>
    </row>
    <row r="57" spans="2:8" ht="12.75">
      <c r="B57" s="74"/>
      <c r="C57" s="73"/>
      <c r="D57" s="73"/>
      <c r="E57" s="73"/>
      <c r="F57" s="85"/>
      <c r="G57" s="73"/>
      <c r="H57" s="73"/>
    </row>
    <row r="58" spans="2:8" ht="12.75">
      <c r="B58" s="74" t="s">
        <v>61</v>
      </c>
      <c r="C58" s="86"/>
      <c r="D58" s="73"/>
      <c r="E58" s="73"/>
      <c r="F58" s="73"/>
      <c r="G58" s="73"/>
      <c r="H58" s="73"/>
    </row>
    <row r="59" spans="2:8" ht="12.75">
      <c r="B59" s="73"/>
      <c r="C59" s="87"/>
      <c r="D59" s="73"/>
      <c r="E59" s="73"/>
      <c r="F59" s="73"/>
      <c r="G59" s="73"/>
      <c r="H59" s="73"/>
    </row>
    <row r="60" spans="2:8" ht="12.75">
      <c r="B60" s="73"/>
      <c r="C60" s="88"/>
      <c r="D60" s="73"/>
      <c r="E60" s="73"/>
      <c r="F60" s="73"/>
      <c r="G60" s="73"/>
      <c r="H60" s="73"/>
    </row>
    <row r="61" spans="2:8" ht="12.75">
      <c r="B61" s="74"/>
      <c r="C61" s="88"/>
      <c r="D61" s="73"/>
      <c r="E61" s="73"/>
      <c r="F61" s="73"/>
      <c r="G61" s="73"/>
      <c r="H61" s="73"/>
    </row>
    <row r="62" spans="2:8" ht="12.75">
      <c r="B62" s="73"/>
      <c r="C62" s="86"/>
      <c r="D62" s="73"/>
      <c r="E62" s="73"/>
      <c r="F62" s="73"/>
      <c r="G62" s="73"/>
      <c r="H62" s="73"/>
    </row>
    <row r="63" spans="2:8" ht="12.75">
      <c r="B63" s="73" t="s">
        <v>62</v>
      </c>
      <c r="C63" s="88"/>
      <c r="D63" s="73"/>
      <c r="E63" s="73"/>
      <c r="F63" s="73"/>
      <c r="G63" s="73"/>
      <c r="H63" s="73"/>
    </row>
    <row r="64" spans="2:8" ht="12.75">
      <c r="B64" s="73" t="s">
        <v>63</v>
      </c>
      <c r="C64" s="73"/>
      <c r="D64" s="73"/>
      <c r="E64" s="73"/>
      <c r="F64" s="73"/>
      <c r="G64" s="73"/>
      <c r="H64" s="73"/>
    </row>
    <row r="65" spans="2:8" ht="12.75">
      <c r="B65" s="73" t="s">
        <v>64</v>
      </c>
      <c r="C65" s="73"/>
      <c r="D65" s="73"/>
      <c r="E65" s="73"/>
      <c r="F65" s="73"/>
      <c r="G65" s="73"/>
      <c r="H65" s="73"/>
    </row>
    <row r="66" spans="2:8" ht="12.75">
      <c r="B66" s="73" t="s">
        <v>65</v>
      </c>
      <c r="C66" s="73"/>
      <c r="D66" s="73"/>
      <c r="E66" s="73"/>
      <c r="F66" s="73"/>
      <c r="G66" s="73"/>
      <c r="H66" s="73"/>
    </row>
    <row r="67" spans="2:8" ht="12.75">
      <c r="B67" s="73" t="s">
        <v>66</v>
      </c>
      <c r="C67" s="73"/>
      <c r="D67" s="73"/>
      <c r="E67" s="73"/>
      <c r="F67" s="73"/>
      <c r="G67" s="73"/>
      <c r="H67" s="73"/>
    </row>
  </sheetData>
  <sheetProtection/>
  <mergeCells count="4">
    <mergeCell ref="H9:I9"/>
    <mergeCell ref="H14:I14"/>
    <mergeCell ref="G41:H41"/>
    <mergeCell ref="G46:H46"/>
  </mergeCells>
  <hyperlinks>
    <hyperlink ref="H9" location="Info!A1" display="más info click aquí"/>
    <hyperlink ref="H14" location="Info2!A1" display="más info click aquí"/>
    <hyperlink ref="G41" location="Info!A1" display="más info click aquí"/>
    <hyperlink ref="G46" location="Info2!A1" display="más info click aquí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N22"/>
  <sheetViews>
    <sheetView zoomScalePageLayoutView="0" workbookViewId="0" topLeftCell="A1">
      <selection activeCell="O24" sqref="O24"/>
    </sheetView>
  </sheetViews>
  <sheetFormatPr defaultColWidth="11.421875" defaultRowHeight="12.75"/>
  <cols>
    <col min="1" max="6" width="11.421875" style="15" customWidth="1"/>
    <col min="7" max="7" width="3.140625" style="15" customWidth="1"/>
    <col min="8" max="16384" width="11.421875" style="15" customWidth="1"/>
  </cols>
  <sheetData>
    <row r="1" spans="1:6" ht="13.5" thickBot="1">
      <c r="A1" s="90">
        <v>-73.15</v>
      </c>
      <c r="B1" s="91">
        <v>0.0181</v>
      </c>
      <c r="C1" s="91">
        <v>1.007</v>
      </c>
      <c r="D1" s="91">
        <v>0.737</v>
      </c>
      <c r="E1" s="91">
        <v>1.7458</v>
      </c>
      <c r="F1" s="92">
        <v>1.325E-05</v>
      </c>
    </row>
    <row r="2" spans="1:14" ht="15" thickTop="1">
      <c r="A2" s="93">
        <v>-23.15</v>
      </c>
      <c r="B2" s="94">
        <v>0.0223</v>
      </c>
      <c r="C2" s="94">
        <v>1.006</v>
      </c>
      <c r="D2" s="94">
        <v>0.72</v>
      </c>
      <c r="E2" s="94">
        <v>1.3947</v>
      </c>
      <c r="F2" s="95">
        <v>1.596E-05</v>
      </c>
      <c r="H2" s="96" t="s">
        <v>77</v>
      </c>
      <c r="I2" s="97"/>
      <c r="J2" s="97"/>
      <c r="K2" s="97"/>
      <c r="L2" s="98" t="s">
        <v>37</v>
      </c>
      <c r="M2" s="99"/>
      <c r="N2" s="99"/>
    </row>
    <row r="3" spans="1:14" ht="15">
      <c r="A3" s="93">
        <v>26.85</v>
      </c>
      <c r="B3" s="94">
        <v>0.0263</v>
      </c>
      <c r="C3" s="94">
        <v>1.007</v>
      </c>
      <c r="D3" s="94">
        <v>0.707</v>
      </c>
      <c r="E3" s="94">
        <v>1.1614</v>
      </c>
      <c r="F3" s="95">
        <v>1.846E-05</v>
      </c>
      <c r="H3" s="100"/>
      <c r="I3" s="100"/>
      <c r="J3" s="100"/>
      <c r="K3" s="100"/>
      <c r="L3" s="101"/>
      <c r="M3" s="6"/>
      <c r="N3" s="6"/>
    </row>
    <row r="4" spans="1:14" ht="12.75">
      <c r="A4" s="93">
        <v>76.85</v>
      </c>
      <c r="B4" s="94">
        <v>0.03</v>
      </c>
      <c r="C4" s="94">
        <v>1.009</v>
      </c>
      <c r="D4" s="94">
        <v>0.7</v>
      </c>
      <c r="E4" s="94">
        <v>0.995</v>
      </c>
      <c r="F4" s="95">
        <v>2.082E-05</v>
      </c>
      <c r="H4" s="102" t="s">
        <v>78</v>
      </c>
      <c r="I4" s="100"/>
      <c r="J4" s="100"/>
      <c r="K4" s="100"/>
      <c r="L4" s="103" t="s">
        <v>28</v>
      </c>
      <c r="M4" s="104">
        <v>35</v>
      </c>
      <c r="N4" s="16" t="s">
        <v>79</v>
      </c>
    </row>
    <row r="5" spans="1:14" ht="12.75">
      <c r="A5" s="93">
        <v>126.85</v>
      </c>
      <c r="B5" s="94">
        <v>0.0338</v>
      </c>
      <c r="C5" s="94">
        <v>1.014</v>
      </c>
      <c r="D5" s="94">
        <v>0.69</v>
      </c>
      <c r="E5" s="94">
        <v>0.8711</v>
      </c>
      <c r="F5" s="95">
        <v>2.301E-05</v>
      </c>
      <c r="H5" s="102"/>
      <c r="I5" s="100"/>
      <c r="J5" s="100"/>
      <c r="K5" s="100"/>
      <c r="L5" s="105"/>
      <c r="M5" s="16"/>
      <c r="N5" s="16"/>
    </row>
    <row r="6" spans="1:14" ht="12.75">
      <c r="A6" s="93">
        <v>176.85</v>
      </c>
      <c r="B6" s="94">
        <v>0.0373</v>
      </c>
      <c r="C6" s="94">
        <v>1.021</v>
      </c>
      <c r="D6" s="94">
        <v>0.686</v>
      </c>
      <c r="E6" s="94">
        <v>0.774</v>
      </c>
      <c r="F6" s="95">
        <v>2.507E-05</v>
      </c>
      <c r="H6" s="106" t="s">
        <v>80</v>
      </c>
      <c r="I6" s="100"/>
      <c r="J6" s="100"/>
      <c r="K6" s="100"/>
      <c r="L6" s="107"/>
      <c r="M6" s="108" t="s">
        <v>81</v>
      </c>
      <c r="N6" s="109"/>
    </row>
    <row r="7" spans="1:14" ht="12.75">
      <c r="A7" s="93">
        <v>226.85</v>
      </c>
      <c r="B7" s="94">
        <v>0.0407</v>
      </c>
      <c r="C7" s="94">
        <v>1.03</v>
      </c>
      <c r="D7" s="94">
        <v>0.684</v>
      </c>
      <c r="E7" s="94">
        <v>0.6964</v>
      </c>
      <c r="F7" s="95">
        <v>2.701E-05</v>
      </c>
      <c r="H7" s="110" t="s">
        <v>82</v>
      </c>
      <c r="I7" s="7"/>
      <c r="J7" s="7"/>
      <c r="K7" s="100"/>
      <c r="L7" s="111" t="s">
        <v>0</v>
      </c>
      <c r="M7" s="112">
        <f>AirConductivity_t(M4)</f>
        <v>0.026900000870227814</v>
      </c>
      <c r="N7" s="113" t="s">
        <v>83</v>
      </c>
    </row>
    <row r="8" spans="1:14" ht="12.75">
      <c r="A8" s="93">
        <v>276.85</v>
      </c>
      <c r="B8" s="94">
        <v>0.0439</v>
      </c>
      <c r="C8" s="94">
        <v>1.04</v>
      </c>
      <c r="D8" s="94">
        <v>0.683</v>
      </c>
      <c r="E8" s="94">
        <v>0.6329</v>
      </c>
      <c r="F8" s="95">
        <v>2.884E-05</v>
      </c>
      <c r="H8" s="105" t="s">
        <v>84</v>
      </c>
      <c r="I8" s="114"/>
      <c r="J8" s="114"/>
      <c r="K8" s="100"/>
      <c r="L8" s="111" t="s">
        <v>31</v>
      </c>
      <c r="M8" s="115">
        <f>AirSpecificHeat_t(M4)</f>
        <v>1.0073000192642212</v>
      </c>
      <c r="N8" s="113" t="s">
        <v>32</v>
      </c>
    </row>
    <row r="9" spans="1:14" ht="12.75">
      <c r="A9" s="93">
        <v>326.85</v>
      </c>
      <c r="B9" s="94">
        <v>0.0469</v>
      </c>
      <c r="C9" s="94">
        <v>1.051</v>
      </c>
      <c r="D9" s="94">
        <v>0.685</v>
      </c>
      <c r="E9" s="94">
        <v>0.5804</v>
      </c>
      <c r="F9" s="95">
        <v>3.058E-05</v>
      </c>
      <c r="H9" s="105" t="s">
        <v>85</v>
      </c>
      <c r="I9" s="114"/>
      <c r="J9" s="114"/>
      <c r="K9" s="100"/>
      <c r="L9" s="111" t="s">
        <v>86</v>
      </c>
      <c r="M9" s="115">
        <f>AirPrandtl_t(M4)</f>
        <v>0.7059999704360962</v>
      </c>
      <c r="N9" s="113" t="s">
        <v>14</v>
      </c>
    </row>
    <row r="10" spans="1:14" ht="15">
      <c r="A10" s="93">
        <v>376.85</v>
      </c>
      <c r="B10" s="94">
        <v>0.0497</v>
      </c>
      <c r="C10" s="94">
        <v>1.063</v>
      </c>
      <c r="D10" s="94">
        <v>0.69</v>
      </c>
      <c r="E10" s="94">
        <v>0.5356</v>
      </c>
      <c r="F10" s="95">
        <v>3.225E-05</v>
      </c>
      <c r="H10" s="105" t="s">
        <v>87</v>
      </c>
      <c r="I10" s="116"/>
      <c r="J10" s="116"/>
      <c r="K10" s="100"/>
      <c r="L10" s="117" t="s">
        <v>88</v>
      </c>
      <c r="M10" s="112">
        <f>AirDensity_t(M4)</f>
        <v>1.1342799663543701</v>
      </c>
      <c r="N10" s="113" t="s">
        <v>89</v>
      </c>
    </row>
    <row r="11" spans="1:14" ht="12.75">
      <c r="A11" s="93">
        <v>426.85</v>
      </c>
      <c r="B11" s="94">
        <v>0.0524</v>
      </c>
      <c r="C11" s="94">
        <v>1.075</v>
      </c>
      <c r="D11" s="94">
        <v>0.695</v>
      </c>
      <c r="E11" s="94">
        <v>0.4975</v>
      </c>
      <c r="F11" s="95">
        <v>3.388E-05</v>
      </c>
      <c r="H11" s="105" t="s">
        <v>90</v>
      </c>
      <c r="I11" s="114"/>
      <c r="J11" s="114"/>
      <c r="K11" s="100"/>
      <c r="L11" s="117" t="s">
        <v>23</v>
      </c>
      <c r="M11" s="118">
        <f>AirAbsoluteViscosity_t(M4)</f>
        <v>1.8844699297915213E-05</v>
      </c>
      <c r="N11" s="113" t="s">
        <v>91</v>
      </c>
    </row>
    <row r="12" spans="1:14" ht="15">
      <c r="A12" s="93">
        <v>476.85</v>
      </c>
      <c r="B12" s="94">
        <v>0.0549</v>
      </c>
      <c r="C12" s="94">
        <v>1.087</v>
      </c>
      <c r="D12" s="94">
        <v>0.702</v>
      </c>
      <c r="E12" s="94">
        <v>0.4643</v>
      </c>
      <c r="F12" s="95">
        <v>3.546E-05</v>
      </c>
      <c r="H12" s="105" t="s">
        <v>92</v>
      </c>
      <c r="I12" s="114"/>
      <c r="J12" s="114"/>
      <c r="K12" s="100"/>
      <c r="L12" s="117" t="s">
        <v>93</v>
      </c>
      <c r="M12" s="118">
        <f>AirKinematicViscosity_t(M4)</f>
        <v>1.6613799743936397E-05</v>
      </c>
      <c r="N12" s="113" t="s">
        <v>94</v>
      </c>
    </row>
    <row r="13" spans="1:14" ht="15">
      <c r="A13" s="93">
        <v>526.85</v>
      </c>
      <c r="B13" s="94">
        <v>0.0573</v>
      </c>
      <c r="C13" s="94">
        <v>1.099</v>
      </c>
      <c r="D13" s="94">
        <v>0.709</v>
      </c>
      <c r="E13" s="94">
        <v>0.4354</v>
      </c>
      <c r="F13" s="95">
        <v>3.698E-05</v>
      </c>
      <c r="H13" s="105" t="s">
        <v>95</v>
      </c>
      <c r="I13" s="119"/>
      <c r="J13" s="119"/>
      <c r="K13" s="100"/>
      <c r="L13" s="117" t="s">
        <v>73</v>
      </c>
      <c r="M13" s="120">
        <f>AirThermalDiffusivity_t(M4)</f>
        <v>1.6499999588859282E-08</v>
      </c>
      <c r="N13" s="121" t="s">
        <v>96</v>
      </c>
    </row>
    <row r="14" spans="1:6" ht="12.75">
      <c r="A14" s="93">
        <v>576.85</v>
      </c>
      <c r="B14" s="94">
        <v>0.0596</v>
      </c>
      <c r="C14" s="94">
        <v>1.11</v>
      </c>
      <c r="D14" s="94">
        <v>0.716</v>
      </c>
      <c r="E14" s="94">
        <v>0.4097</v>
      </c>
      <c r="F14" s="95">
        <v>3.843E-05</v>
      </c>
    </row>
    <row r="15" spans="1:6" ht="12.75">
      <c r="A15" s="93">
        <v>626.85</v>
      </c>
      <c r="B15" s="94">
        <v>0.062</v>
      </c>
      <c r="C15" s="94">
        <v>1.121</v>
      </c>
      <c r="D15" s="94">
        <v>0.72</v>
      </c>
      <c r="E15" s="94">
        <v>0.3868</v>
      </c>
      <c r="F15" s="95">
        <v>3.981E-05</v>
      </c>
    </row>
    <row r="16" spans="1:6" ht="12.75">
      <c r="A16" s="93">
        <v>676.85</v>
      </c>
      <c r="B16" s="94">
        <v>0.0643</v>
      </c>
      <c r="C16" s="94">
        <v>1.131</v>
      </c>
      <c r="D16" s="94">
        <v>0.723</v>
      </c>
      <c r="E16" s="94">
        <v>0.3666</v>
      </c>
      <c r="F16" s="95">
        <v>4.113E-05</v>
      </c>
    </row>
    <row r="17" spans="1:6" ht="13.5" thickBot="1">
      <c r="A17" s="122">
        <v>726.85</v>
      </c>
      <c r="B17" s="123">
        <v>0.0667</v>
      </c>
      <c r="C17" s="123">
        <v>1.141</v>
      </c>
      <c r="D17" s="123">
        <v>0.726</v>
      </c>
      <c r="E17" s="123">
        <v>0.3482</v>
      </c>
      <c r="F17" s="124">
        <v>4.244E-05</v>
      </c>
    </row>
    <row r="18" ht="13.5" thickBot="1"/>
    <row r="19" spans="1:7" ht="15">
      <c r="A19" s="125" t="s">
        <v>97</v>
      </c>
      <c r="B19" s="126" t="s">
        <v>98</v>
      </c>
      <c r="C19" s="126" t="s">
        <v>99</v>
      </c>
      <c r="D19" s="126" t="s">
        <v>100</v>
      </c>
      <c r="E19" s="127" t="s">
        <v>101</v>
      </c>
      <c r="F19" s="128" t="s">
        <v>72</v>
      </c>
      <c r="G19" s="129"/>
    </row>
    <row r="20" spans="1:7" ht="15">
      <c r="A20" s="130" t="s">
        <v>79</v>
      </c>
      <c r="B20" s="131" t="s">
        <v>83</v>
      </c>
      <c r="C20" s="131" t="s">
        <v>102</v>
      </c>
      <c r="D20" s="131" t="s">
        <v>103</v>
      </c>
      <c r="E20" s="131" t="s">
        <v>104</v>
      </c>
      <c r="F20" s="132" t="s">
        <v>105</v>
      </c>
      <c r="G20" s="17"/>
    </row>
    <row r="21" spans="1:6" ht="12.75">
      <c r="A21" s="133"/>
      <c r="B21" s="16"/>
      <c r="C21" s="16"/>
      <c r="D21" s="16"/>
      <c r="E21" s="16"/>
      <c r="F21" s="134"/>
    </row>
    <row r="22" spans="1:6" ht="13.5" thickBot="1">
      <c r="A22" s="135" t="s">
        <v>106</v>
      </c>
      <c r="B22" s="136"/>
      <c r="C22" s="136"/>
      <c r="D22" s="136"/>
      <c r="E22" s="136"/>
      <c r="F22" s="13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B2:Y43"/>
  <sheetViews>
    <sheetView showGridLines="0" zoomScale="70" zoomScaleNormal="70" zoomScalePageLayoutView="0" workbookViewId="0" topLeftCell="A1">
      <selection activeCell="S31" sqref="S31"/>
    </sheetView>
  </sheetViews>
  <sheetFormatPr defaultColWidth="9.140625" defaultRowHeight="12.75"/>
  <cols>
    <col min="1" max="1" width="5.7109375" style="15" customWidth="1"/>
    <col min="2" max="2" width="5.7109375" style="0" customWidth="1"/>
    <col min="3" max="16384" width="11.57421875" style="0" customWidth="1"/>
  </cols>
  <sheetData>
    <row r="1" s="15" customFormat="1" ht="13.5" thickBot="1"/>
    <row r="2" spans="2:25" s="15" customFormat="1" ht="13.5" thickTop="1">
      <c r="B2" s="187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92"/>
    </row>
    <row r="3" spans="2:25" ht="12.75">
      <c r="B3" s="186"/>
      <c r="C3" s="16" t="s">
        <v>132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93"/>
    </row>
    <row r="4" spans="2:25" ht="12.75">
      <c r="B4" s="18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93"/>
    </row>
    <row r="5" spans="2:25" ht="12.75">
      <c r="B5" s="18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93"/>
    </row>
    <row r="6" spans="2:25" ht="12.75">
      <c r="B6" s="186"/>
      <c r="C6" s="16"/>
      <c r="D6" s="16"/>
      <c r="E6" s="16"/>
      <c r="F6" s="16"/>
      <c r="G6" s="16"/>
      <c r="H6" s="16"/>
      <c r="I6" s="16"/>
      <c r="J6" s="10" t="s">
        <v>108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93"/>
    </row>
    <row r="7" spans="2:25" ht="12.75">
      <c r="B7" s="186"/>
      <c r="C7" s="16"/>
      <c r="D7" s="16"/>
      <c r="E7" s="16"/>
      <c r="F7" s="16"/>
      <c r="G7" s="16"/>
      <c r="H7" s="16"/>
      <c r="I7" s="16"/>
      <c r="J7" s="1" t="s">
        <v>109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93"/>
    </row>
    <row r="8" spans="2:25" ht="12.75">
      <c r="B8" s="186"/>
      <c r="C8" s="16"/>
      <c r="D8" s="16"/>
      <c r="E8" s="16"/>
      <c r="F8" s="16"/>
      <c r="G8" s="16"/>
      <c r="H8" s="16"/>
      <c r="I8" s="16"/>
      <c r="J8" s="1" t="s">
        <v>110</v>
      </c>
      <c r="K8" s="16"/>
      <c r="L8" s="16"/>
      <c r="M8" s="2" t="s">
        <v>0</v>
      </c>
      <c r="N8" s="141">
        <v>1.4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93"/>
    </row>
    <row r="9" spans="2:25" ht="15.75">
      <c r="B9" s="186"/>
      <c r="C9" s="16"/>
      <c r="D9" s="16"/>
      <c r="E9" s="16"/>
      <c r="F9" s="16"/>
      <c r="G9" s="16"/>
      <c r="H9" s="16"/>
      <c r="I9" s="16"/>
      <c r="J9" s="1" t="s">
        <v>111</v>
      </c>
      <c r="K9" s="16"/>
      <c r="L9" s="16"/>
      <c r="M9" s="2" t="s">
        <v>71</v>
      </c>
      <c r="N9" s="142">
        <v>100</v>
      </c>
      <c r="O9" s="1" t="s">
        <v>2</v>
      </c>
      <c r="P9" s="16"/>
      <c r="Q9" s="16"/>
      <c r="R9" s="16"/>
      <c r="S9" s="16"/>
      <c r="T9" s="16"/>
      <c r="U9" s="16"/>
      <c r="V9" s="16"/>
      <c r="W9" s="16"/>
      <c r="X9" s="16"/>
      <c r="Y9" s="193"/>
    </row>
    <row r="10" spans="2:25" ht="15.75">
      <c r="B10" s="186"/>
      <c r="C10" s="16"/>
      <c r="D10" s="16"/>
      <c r="E10" s="16"/>
      <c r="F10" s="16"/>
      <c r="G10" s="16"/>
      <c r="H10" s="16"/>
      <c r="I10" s="16"/>
      <c r="J10" s="1" t="s">
        <v>112</v>
      </c>
      <c r="K10" s="16"/>
      <c r="L10" s="16"/>
      <c r="M10" s="2" t="s">
        <v>3</v>
      </c>
      <c r="N10" s="141">
        <f>300-273.15</f>
        <v>26.850000000000023</v>
      </c>
      <c r="O10" s="4" t="s">
        <v>4</v>
      </c>
      <c r="P10" s="16"/>
      <c r="Q10" s="16"/>
      <c r="R10" s="16"/>
      <c r="S10" s="16"/>
      <c r="T10" s="16"/>
      <c r="U10" s="16"/>
      <c r="V10" s="16"/>
      <c r="W10" s="16"/>
      <c r="X10" s="16"/>
      <c r="Y10" s="193"/>
    </row>
    <row r="11" spans="2:25" ht="15.75">
      <c r="B11" s="186"/>
      <c r="C11" s="16"/>
      <c r="D11" s="16"/>
      <c r="E11" s="16"/>
      <c r="F11" s="16"/>
      <c r="G11" s="16"/>
      <c r="H11" s="16"/>
      <c r="I11" s="16"/>
      <c r="J11" s="1" t="s">
        <v>113</v>
      </c>
      <c r="K11" s="16"/>
      <c r="L11" s="16"/>
      <c r="M11" s="5" t="s">
        <v>7</v>
      </c>
      <c r="N11" s="141">
        <v>80</v>
      </c>
      <c r="O11" s="4" t="s">
        <v>8</v>
      </c>
      <c r="P11" s="16"/>
      <c r="Q11" s="16"/>
      <c r="R11" s="16"/>
      <c r="S11" s="16"/>
      <c r="T11" s="16"/>
      <c r="U11" s="16"/>
      <c r="V11" s="16"/>
      <c r="W11" s="16"/>
      <c r="X11" s="16"/>
      <c r="Y11" s="193"/>
    </row>
    <row r="12" spans="2:25" ht="15.75">
      <c r="B12" s="186"/>
      <c r="C12" s="16"/>
      <c r="D12" s="16"/>
      <c r="E12" s="16"/>
      <c r="F12" s="16"/>
      <c r="G12" s="16"/>
      <c r="H12" s="16"/>
      <c r="I12" s="16"/>
      <c r="J12" s="1" t="s">
        <v>114</v>
      </c>
      <c r="K12" s="16"/>
      <c r="L12" s="16"/>
      <c r="M12" s="5" t="s">
        <v>124</v>
      </c>
      <c r="N12" s="143">
        <v>500</v>
      </c>
      <c r="O12" s="6" t="s">
        <v>9</v>
      </c>
      <c r="P12" s="16"/>
      <c r="Q12" s="16"/>
      <c r="R12" s="16"/>
      <c r="S12" s="16"/>
      <c r="T12" s="16"/>
      <c r="U12" s="16"/>
      <c r="V12" s="16"/>
      <c r="W12" s="16"/>
      <c r="X12" s="16"/>
      <c r="Y12" s="193"/>
    </row>
    <row r="13" spans="2:25" ht="15">
      <c r="B13" s="18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40" t="s">
        <v>37</v>
      </c>
      <c r="N13" s="17" t="s">
        <v>37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93"/>
    </row>
    <row r="14" spans="2:25" ht="15.75">
      <c r="B14" s="186"/>
      <c r="C14" s="16"/>
      <c r="D14" s="16"/>
      <c r="E14" s="16"/>
      <c r="F14" s="16"/>
      <c r="G14" s="16"/>
      <c r="H14" s="16"/>
      <c r="I14" s="16"/>
      <c r="J14" s="114" t="s">
        <v>29</v>
      </c>
      <c r="K14" s="16"/>
      <c r="L14" s="16"/>
      <c r="M14" s="2" t="s">
        <v>5</v>
      </c>
      <c r="N14" s="17">
        <f>273.15+N10</f>
        <v>300</v>
      </c>
      <c r="O14" s="4" t="s">
        <v>6</v>
      </c>
      <c r="P14" s="16"/>
      <c r="Q14" s="16"/>
      <c r="R14" s="16"/>
      <c r="S14" s="16"/>
      <c r="T14" s="16"/>
      <c r="U14" s="16"/>
      <c r="V14" s="16"/>
      <c r="W14" s="16"/>
      <c r="X14" s="16"/>
      <c r="Y14" s="193"/>
    </row>
    <row r="15" spans="2:25" ht="15.75">
      <c r="B15" s="186"/>
      <c r="C15" s="16"/>
      <c r="D15" s="16"/>
      <c r="E15" s="16"/>
      <c r="F15" s="16"/>
      <c r="G15" s="16"/>
      <c r="H15" s="16"/>
      <c r="I15" s="16"/>
      <c r="J15" s="16" t="s">
        <v>119</v>
      </c>
      <c r="K15" s="16"/>
      <c r="L15" s="16"/>
      <c r="M15" s="5" t="s">
        <v>1</v>
      </c>
      <c r="N15" s="2" t="s">
        <v>120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93"/>
    </row>
    <row r="16" spans="2:25" ht="15.75">
      <c r="B16" s="186"/>
      <c r="C16" s="16"/>
      <c r="D16" s="16"/>
      <c r="E16" s="16"/>
      <c r="F16" s="16"/>
      <c r="G16" s="16"/>
      <c r="H16" s="16"/>
      <c r="I16" s="16"/>
      <c r="J16" s="1"/>
      <c r="K16" s="16"/>
      <c r="L16" s="16"/>
      <c r="M16" s="5" t="s">
        <v>1</v>
      </c>
      <c r="N16" s="3">
        <f>N9</f>
        <v>100</v>
      </c>
      <c r="O16" s="16" t="s">
        <v>2</v>
      </c>
      <c r="P16" s="16"/>
      <c r="Q16" s="16"/>
      <c r="R16" s="16"/>
      <c r="S16" s="16"/>
      <c r="T16" s="16"/>
      <c r="U16" s="16"/>
      <c r="V16" s="16"/>
      <c r="W16" s="16"/>
      <c r="X16" s="16"/>
      <c r="Y16" s="193"/>
    </row>
    <row r="17" spans="2:25" ht="12.75">
      <c r="B17" s="18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93"/>
    </row>
    <row r="18" spans="2:25" ht="15.75">
      <c r="B18" s="186"/>
      <c r="C18" s="16"/>
      <c r="D18" s="16"/>
      <c r="E18" s="16"/>
      <c r="F18" s="16"/>
      <c r="G18" s="16"/>
      <c r="H18" s="16"/>
      <c r="I18" s="16"/>
      <c r="J18" s="16" t="s">
        <v>115</v>
      </c>
      <c r="K18" s="16"/>
      <c r="L18" s="16"/>
      <c r="M18" s="2" t="s">
        <v>10</v>
      </c>
      <c r="N18" s="9" t="s">
        <v>125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93"/>
    </row>
    <row r="19" spans="2:25" ht="15.75">
      <c r="B19" s="18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" t="s">
        <v>71</v>
      </c>
      <c r="N19" s="138">
        <f>N9</f>
        <v>100</v>
      </c>
      <c r="O19" s="1" t="s">
        <v>2</v>
      </c>
      <c r="P19" s="16"/>
      <c r="Q19" s="16"/>
      <c r="R19" s="16"/>
      <c r="S19" s="16"/>
      <c r="T19" s="16"/>
      <c r="U19" s="16"/>
      <c r="V19" s="16"/>
      <c r="W19" s="16"/>
      <c r="X19" s="16"/>
      <c r="Y19" s="193"/>
    </row>
    <row r="20" spans="2:25" ht="15.75">
      <c r="B20" s="18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5" t="s">
        <v>124</v>
      </c>
      <c r="N20" s="139">
        <f>N12</f>
        <v>500</v>
      </c>
      <c r="O20" s="6" t="s">
        <v>9</v>
      </c>
      <c r="P20" s="16"/>
      <c r="Q20" s="16"/>
      <c r="R20" s="16"/>
      <c r="S20" s="16"/>
      <c r="T20" s="16"/>
      <c r="U20" s="16"/>
      <c r="V20" s="16"/>
      <c r="W20" s="16"/>
      <c r="X20" s="16"/>
      <c r="Y20" s="193"/>
    </row>
    <row r="21" spans="2:25" ht="15.75">
      <c r="B21" s="18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" t="s">
        <v>10</v>
      </c>
      <c r="N21" s="3">
        <f>N19+N20</f>
        <v>600</v>
      </c>
      <c r="O21" s="1" t="s">
        <v>11</v>
      </c>
      <c r="P21" s="16"/>
      <c r="Q21" s="16"/>
      <c r="R21" s="16"/>
      <c r="S21" s="16"/>
      <c r="T21" s="16"/>
      <c r="U21" s="16"/>
      <c r="V21" s="16"/>
      <c r="W21" s="16"/>
      <c r="X21" s="16"/>
      <c r="Y21" s="193"/>
    </row>
    <row r="22" spans="2:25" ht="12.75">
      <c r="B22" s="18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93"/>
    </row>
    <row r="23" spans="2:25" ht="15.75">
      <c r="B23" s="186"/>
      <c r="C23" s="16"/>
      <c r="D23" s="16"/>
      <c r="E23" s="16"/>
      <c r="F23" s="16"/>
      <c r="G23" s="16"/>
      <c r="H23" s="16"/>
      <c r="I23" s="16"/>
      <c r="J23" s="1" t="s">
        <v>116</v>
      </c>
      <c r="K23" s="16"/>
      <c r="L23" s="16"/>
      <c r="M23" s="5" t="s">
        <v>126</v>
      </c>
      <c r="N23" s="7" t="s">
        <v>121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93"/>
    </row>
    <row r="24" spans="2:25" ht="15.75">
      <c r="B24" s="186"/>
      <c r="C24" s="16"/>
      <c r="D24" s="16"/>
      <c r="E24" s="16"/>
      <c r="F24" s="16"/>
      <c r="G24" s="16"/>
      <c r="H24" s="16"/>
      <c r="I24" s="16"/>
      <c r="J24" s="1" t="s">
        <v>117</v>
      </c>
      <c r="K24" s="16"/>
      <c r="L24" s="16"/>
      <c r="M24" s="2" t="s">
        <v>5</v>
      </c>
      <c r="N24" s="17">
        <f>N14</f>
        <v>300</v>
      </c>
      <c r="O24" s="4" t="s">
        <v>6</v>
      </c>
      <c r="P24" s="16"/>
      <c r="Q24" s="16"/>
      <c r="R24" s="16"/>
      <c r="S24" s="16"/>
      <c r="T24" s="16"/>
      <c r="U24" s="16"/>
      <c r="V24" s="16"/>
      <c r="W24" s="16"/>
      <c r="X24" s="16"/>
      <c r="Y24" s="193"/>
    </row>
    <row r="25" spans="2:25" ht="15.75">
      <c r="B25" s="18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" t="s">
        <v>1</v>
      </c>
      <c r="N25" s="3">
        <f>N16</f>
        <v>100</v>
      </c>
      <c r="O25" s="1" t="s">
        <v>2</v>
      </c>
      <c r="P25" s="16"/>
      <c r="Q25" s="16"/>
      <c r="R25" s="16"/>
      <c r="S25" s="16"/>
      <c r="T25" s="16"/>
      <c r="U25" s="16"/>
      <c r="V25" s="16"/>
      <c r="W25" s="16"/>
      <c r="X25" s="16"/>
      <c r="Y25" s="193"/>
    </row>
    <row r="26" spans="2:25" ht="15.75">
      <c r="B26" s="18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" t="s">
        <v>10</v>
      </c>
      <c r="N26" s="3">
        <f>N21</f>
        <v>600</v>
      </c>
      <c r="O26" s="1" t="s">
        <v>11</v>
      </c>
      <c r="P26" s="16"/>
      <c r="Q26" s="16"/>
      <c r="R26" s="16"/>
      <c r="S26" s="16"/>
      <c r="T26" s="16"/>
      <c r="U26" s="16"/>
      <c r="V26" s="16"/>
      <c r="W26" s="16"/>
      <c r="X26" s="16"/>
      <c r="Y26" s="193"/>
    </row>
    <row r="27" spans="2:25" ht="15.75">
      <c r="B27" s="18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5" t="s">
        <v>7</v>
      </c>
      <c r="N27" s="17">
        <f>N11/100</f>
        <v>0.8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93"/>
    </row>
    <row r="28" spans="2:25" ht="12.75">
      <c r="B28" s="18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5" t="s">
        <v>0</v>
      </c>
      <c r="N28" s="17">
        <f>N8</f>
        <v>1.4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93"/>
    </row>
    <row r="29" spans="2:25" ht="15.75">
      <c r="B29" s="18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5" t="s">
        <v>126</v>
      </c>
      <c r="N29" s="149">
        <f>N24*(N26/N25)^((N28-1)/N28)</f>
        <v>500.55313230804757</v>
      </c>
      <c r="O29" s="1" t="s">
        <v>6</v>
      </c>
      <c r="P29" s="16"/>
      <c r="Q29" s="16"/>
      <c r="R29" s="16"/>
      <c r="S29" s="16"/>
      <c r="T29" s="16"/>
      <c r="U29" s="16"/>
      <c r="V29" s="16"/>
      <c r="W29" s="16"/>
      <c r="X29" s="16"/>
      <c r="Y29" s="193"/>
    </row>
    <row r="30" spans="2:25" ht="12.75">
      <c r="B30" s="18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93"/>
    </row>
    <row r="31" spans="2:25" ht="15.75">
      <c r="B31" s="186"/>
      <c r="C31" s="16"/>
      <c r="D31" s="16"/>
      <c r="E31" s="16"/>
      <c r="F31" s="16"/>
      <c r="G31" s="16"/>
      <c r="H31" s="16"/>
      <c r="I31" s="16"/>
      <c r="J31" s="1" t="s">
        <v>116</v>
      </c>
      <c r="K31" s="16"/>
      <c r="L31" s="16"/>
      <c r="M31" s="5" t="s">
        <v>12</v>
      </c>
      <c r="N31" s="7" t="s">
        <v>13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93"/>
    </row>
    <row r="32" spans="2:25" ht="15.75">
      <c r="B32" s="186"/>
      <c r="C32" s="16"/>
      <c r="D32" s="16"/>
      <c r="E32" s="16"/>
      <c r="F32" s="16"/>
      <c r="G32" s="16"/>
      <c r="H32" s="16"/>
      <c r="I32" s="16"/>
      <c r="J32" s="1" t="s">
        <v>118</v>
      </c>
      <c r="K32" s="16"/>
      <c r="L32" s="16"/>
      <c r="M32" s="2" t="s">
        <v>5</v>
      </c>
      <c r="N32" s="17">
        <f>N14</f>
        <v>300</v>
      </c>
      <c r="O32" s="4" t="s">
        <v>6</v>
      </c>
      <c r="P32" s="16"/>
      <c r="Q32" s="16"/>
      <c r="R32" s="16"/>
      <c r="S32" s="16"/>
      <c r="T32" s="16"/>
      <c r="U32" s="16"/>
      <c r="V32" s="16"/>
      <c r="W32" s="16"/>
      <c r="X32" s="16"/>
      <c r="Y32" s="193"/>
    </row>
    <row r="33" spans="2:25" ht="15.75">
      <c r="B33" s="18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" t="s">
        <v>126</v>
      </c>
      <c r="N33" s="8">
        <f>N29</f>
        <v>500.55313230804757</v>
      </c>
      <c r="O33" s="1" t="s">
        <v>6</v>
      </c>
      <c r="P33" s="16"/>
      <c r="Q33" s="16"/>
      <c r="R33" s="16"/>
      <c r="S33" s="16"/>
      <c r="T33" s="16"/>
      <c r="U33" s="16"/>
      <c r="V33" s="16"/>
      <c r="W33" s="16"/>
      <c r="X33" s="16"/>
      <c r="Y33" s="193"/>
    </row>
    <row r="34" spans="2:25" ht="15.75">
      <c r="B34" s="18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5" t="s">
        <v>7</v>
      </c>
      <c r="N34" s="17">
        <f>N11/100</f>
        <v>0.8</v>
      </c>
      <c r="O34" s="1" t="s">
        <v>14</v>
      </c>
      <c r="P34" s="16"/>
      <c r="Q34" s="16"/>
      <c r="R34" s="16"/>
      <c r="S34" s="16"/>
      <c r="T34" s="16"/>
      <c r="U34" s="16"/>
      <c r="V34" s="16"/>
      <c r="W34" s="16"/>
      <c r="X34" s="16"/>
      <c r="Y34" s="193"/>
    </row>
    <row r="35" spans="2:25" ht="15.75">
      <c r="B35" s="18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44" t="s">
        <v>127</v>
      </c>
      <c r="N35" s="148">
        <f>N32+(N33-N32)/N34</f>
        <v>550.6914153850595</v>
      </c>
      <c r="O35" s="146" t="s">
        <v>6</v>
      </c>
      <c r="P35" s="16"/>
      <c r="Q35" s="16"/>
      <c r="R35" s="16"/>
      <c r="S35" s="16"/>
      <c r="T35" s="16"/>
      <c r="U35" s="16"/>
      <c r="V35" s="16"/>
      <c r="W35" s="16"/>
      <c r="X35" s="16"/>
      <c r="Y35" s="193"/>
    </row>
    <row r="36" spans="2:25" ht="12.75">
      <c r="B36" s="18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93"/>
    </row>
    <row r="37" spans="2:25" ht="12.75">
      <c r="B37" s="18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93"/>
    </row>
    <row r="38" spans="2:25" ht="12.75">
      <c r="B38" s="18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93"/>
    </row>
    <row r="39" spans="2:25" ht="12.75">
      <c r="B39" s="18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93"/>
    </row>
    <row r="40" spans="2:25" ht="12.75">
      <c r="B40" s="18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93"/>
    </row>
    <row r="41" spans="2:25" ht="12.75">
      <c r="B41" s="18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93"/>
    </row>
    <row r="42" spans="2:25" ht="12.75">
      <c r="B42" s="18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93"/>
    </row>
    <row r="43" spans="2:25" ht="13.5" thickBot="1"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4"/>
    </row>
    <row r="44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V31"/>
  <sheetViews>
    <sheetView showGridLines="0" zoomScalePageLayoutView="0" workbookViewId="0" topLeftCell="A1">
      <selection activeCell="G2" sqref="G2:G3"/>
    </sheetView>
  </sheetViews>
  <sheetFormatPr defaultColWidth="9.140625" defaultRowHeight="12.75"/>
  <cols>
    <col min="1" max="1" width="3.7109375" style="15" customWidth="1"/>
    <col min="2" max="2" width="4.28125" style="0" customWidth="1"/>
  </cols>
  <sheetData>
    <row r="1" ht="13.5" thickBot="1"/>
    <row r="2" spans="2:22" s="15" customFormat="1" ht="13.5" thickTop="1">
      <c r="B2" s="187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2"/>
    </row>
    <row r="3" spans="2:22" s="15" customFormat="1" ht="12.75">
      <c r="B3" s="186"/>
      <c r="C3" s="202" t="s">
        <v>160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93"/>
    </row>
    <row r="4" spans="2:22" ht="12.75">
      <c r="B4" s="18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93"/>
    </row>
    <row r="5" spans="2:22" ht="12.75">
      <c r="B5" s="18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93"/>
    </row>
    <row r="6" spans="2:22" ht="12.75">
      <c r="B6" s="18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93"/>
    </row>
    <row r="7" spans="2:22" ht="12.75">
      <c r="B7" s="18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93"/>
    </row>
    <row r="8" spans="2:22" ht="12.75">
      <c r="B8" s="18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93"/>
    </row>
    <row r="9" spans="2:22" ht="12.75">
      <c r="B9" s="186"/>
      <c r="C9" s="16" t="s">
        <v>37</v>
      </c>
      <c r="D9" s="16"/>
      <c r="E9" s="16"/>
      <c r="F9" s="16"/>
      <c r="G9" s="16"/>
      <c r="H9" s="16"/>
      <c r="I9" s="16"/>
      <c r="J9" s="16"/>
      <c r="K9" s="16" t="s">
        <v>157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93"/>
    </row>
    <row r="10" spans="2:22" ht="12.75">
      <c r="B10" s="18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93"/>
    </row>
    <row r="11" spans="2:22" ht="12.75">
      <c r="B11" s="18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93"/>
    </row>
    <row r="12" spans="2:22" ht="12.75">
      <c r="B12" s="18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93"/>
    </row>
    <row r="13" spans="2:22" ht="12.75">
      <c r="B13" s="18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93"/>
    </row>
    <row r="14" spans="2:22" ht="12.75">
      <c r="B14" s="18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93"/>
    </row>
    <row r="15" spans="2:22" ht="12.75">
      <c r="B15" s="18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93"/>
    </row>
    <row r="16" spans="2:22" ht="12.75">
      <c r="B16" s="18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93"/>
    </row>
    <row r="17" spans="2:22" ht="12.75">
      <c r="B17" s="18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93"/>
    </row>
    <row r="18" spans="2:22" ht="12.75">
      <c r="B18" s="18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93"/>
    </row>
    <row r="19" spans="2:22" ht="12.75">
      <c r="B19" s="18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93"/>
    </row>
    <row r="20" spans="2:22" ht="12.75">
      <c r="B20" s="18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93"/>
    </row>
    <row r="21" spans="2:22" ht="12.75">
      <c r="B21" s="18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93"/>
    </row>
    <row r="22" spans="2:22" ht="12.75">
      <c r="B22" s="18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93"/>
    </row>
    <row r="23" spans="2:22" ht="12.75">
      <c r="B23" s="18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93"/>
    </row>
    <row r="24" spans="2:22" ht="12.75">
      <c r="B24" s="18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93"/>
    </row>
    <row r="25" spans="2:22" ht="12.75">
      <c r="B25" s="18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93"/>
    </row>
    <row r="26" spans="2:22" ht="12.75">
      <c r="B26" s="18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93"/>
    </row>
    <row r="27" spans="2:22" ht="12.75">
      <c r="B27" s="186"/>
      <c r="C27" s="16"/>
      <c r="D27" s="16"/>
      <c r="E27" s="16"/>
      <c r="F27" s="16"/>
      <c r="G27" s="16"/>
      <c r="H27" s="16"/>
      <c r="I27" s="16"/>
      <c r="J27" s="16"/>
      <c r="K27" s="16"/>
      <c r="L27" s="16" t="s">
        <v>158</v>
      </c>
      <c r="M27" s="16"/>
      <c r="N27" s="16"/>
      <c r="O27" s="16"/>
      <c r="P27" s="16"/>
      <c r="Q27" s="16"/>
      <c r="R27" s="16"/>
      <c r="S27" s="16"/>
      <c r="T27" s="16"/>
      <c r="U27" s="16"/>
      <c r="V27" s="193"/>
    </row>
    <row r="28" spans="2:22" ht="12.75">
      <c r="B28" s="18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93"/>
    </row>
    <row r="29" spans="2:22" ht="12.75">
      <c r="B29" s="186"/>
      <c r="C29" s="16"/>
      <c r="D29" s="16"/>
      <c r="E29" s="16"/>
      <c r="F29" s="16"/>
      <c r="G29" s="16"/>
      <c r="H29" s="16"/>
      <c r="I29" s="16"/>
      <c r="J29" s="16"/>
      <c r="K29" s="198" t="s">
        <v>159</v>
      </c>
      <c r="L29" s="199" t="s">
        <v>43</v>
      </c>
      <c r="M29" s="200"/>
      <c r="N29" s="201"/>
      <c r="O29" s="16"/>
      <c r="P29" s="16"/>
      <c r="Q29" s="16"/>
      <c r="R29" s="16"/>
      <c r="S29" s="16"/>
      <c r="T29" s="16"/>
      <c r="U29" s="16"/>
      <c r="V29" s="193"/>
    </row>
    <row r="30" spans="2:22" ht="12.75">
      <c r="B30" s="18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93"/>
    </row>
    <row r="31" spans="2:22" ht="13.5" thickBot="1"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4"/>
    </row>
    <row r="32" ht="13.5" thickTop="1"/>
  </sheetData>
  <sheetProtection/>
  <printOptions/>
  <pageMargins left="0.7" right="0.7" top="0.75" bottom="0.75" header="0.3" footer="0.3"/>
  <pageSetup horizontalDpi="600" verticalDpi="600" orientation="portrait" r:id="rId9"/>
  <drawing r:id="rId8"/>
  <legacyDrawing r:id="rId7"/>
  <oleObjects>
    <oleObject progId="Equation.3" dvAspect="DVASPECT_ICON" shapeId="53778019" r:id="rId1"/>
    <oleObject progId="Equation.3" dvAspect="DVASPECT_ICON" shapeId="53778018" r:id="rId2"/>
    <oleObject progId="Equation.3" shapeId="53778017" r:id="rId3"/>
    <oleObject progId="Equation.3" dvAspect="DVASPECT_ICON" shapeId="53778020" r:id="rId4"/>
    <oleObject progId="Equation.3" shapeId="53778016" r:id="rId5"/>
    <oleObject progId="Equation.3" shapeId="5377801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Aliosha</cp:lastModifiedBy>
  <cp:lastPrinted>2012-01-30T17:30:55Z</cp:lastPrinted>
  <dcterms:created xsi:type="dcterms:W3CDTF">2011-04-13T19:27:14Z</dcterms:created>
  <dcterms:modified xsi:type="dcterms:W3CDTF">2016-08-04T20:15:56Z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